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Z:\Ymparistotoimi\Projektit\Ilmasto ja Energia 2015 -\EFFECT4buildings\White papers\Financial calculation tool\Toolbox\Suomeksi\"/>
    </mc:Choice>
  </mc:AlternateContent>
  <xr:revisionPtr revIDLastSave="0" documentId="13_ncr:1_{C2277224-F84D-426C-9E0C-2C47860DEDE1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ecrease energy and costs" sheetId="1" state="hidden" r:id="rId1"/>
    <sheet name="1. Ohje työkalun käyttöön" sheetId="38" r:id="rId2"/>
    <sheet name="2. Syöttöarvot ja tulokset" sheetId="17" r:id="rId3"/>
    <sheet name="Ilmanvaihtijärjestelmä" sheetId="42" state="hidden" r:id="rId4"/>
    <sheet name="Jäähdytysjärjestelmä" sheetId="41" state="hidden" r:id="rId5"/>
    <sheet name="Rakennustyyppi" sheetId="40" state="hidden" r:id="rId6"/>
    <sheet name="3. Taulukkopaketti" sheetId="39" r:id="rId7"/>
    <sheet name="4. Kassavirta" sheetId="31" r:id="rId8"/>
    <sheet name="5. Nettonykyarvo" sheetId="30" r:id="rId9"/>
    <sheet name="5. Return on investment" sheetId="33" state="hidden" r:id="rId10"/>
    <sheet name="6. Takaisinmaksuaika" sheetId="28" r:id="rId11"/>
    <sheet name="7. CO2-päästöjen muutos" sheetId="25" r:id="rId12"/>
    <sheet name="Change log (hidden)" sheetId="34" state="hidden" r:id="rId13"/>
    <sheet name="Lämmitysjärjestelmä" sheetId="35" state="hidden" r:id="rId14"/>
    <sheet name="Solution 1, (hidden)" sheetId="11" state="hidden" r:id="rId15"/>
    <sheet name="Solution  2, (hidden)" sheetId="19" state="hidden" r:id="rId16"/>
    <sheet name="Solution 1, (hidden) (2)" sheetId="36" state="hidden" r:id="rId17"/>
    <sheet name="Solution  2, (hidden) (2)" sheetId="37" state="hidden" r:id="rId18"/>
  </sheets>
  <definedNames>
    <definedName name="Cashflow_1">OFFSET('4. Kassavirta'!$F$12,0,0,COUNT('4. Kassavirta'!$F:$F))</definedName>
    <definedName name="Cashflow_1_ep_change2">OFFSET('4. Kassavirta'!$J$12,0,0,COUNT('4. Kassavirta'!$J:$J))</definedName>
    <definedName name="Cashflow_1ep_change">OFFSET('4. Kassavirta'!$H$12,0,0,COUNT('4. Kassavirta'!$H:$H))</definedName>
    <definedName name="Cashflow_2">OFFSET('4. Kassavirta'!$G$12,0,0,COUNT('4. Kassavirta'!$G:$G))</definedName>
    <definedName name="Cashflow_2ep_change">OFFSET('4. Kassavirta'!$I$12,0,0,COUNT('4. Kassavirta'!$I:$I))</definedName>
    <definedName name="Cashflow_2ep_change2">OFFSET('4. Kassavirta'!$K$12,0,0,COUNT('4. Kassavirta'!$K:$K))</definedName>
    <definedName name="CO2_1">OFFSET('7. CO2-päästöjen muutos'!$F$13,0,0,COUNT('7. CO2-päästöjen muutos'!$F:$F))</definedName>
    <definedName name="CO2_2">OFFSET('7. CO2-päästöjen muutos'!$G$13,0,0,COUNT('7. CO2-päästöjen muutos'!$G:$G))</definedName>
    <definedName name="NPV_1">OFFSET('5. Nettonykyarvo'!$F$12,0,0,COUNT('5. Nettonykyarvo'!$F:$F))</definedName>
    <definedName name="NPV_1ep_change">OFFSET('5. Nettonykyarvo'!$H$12,0,0,COUNT('5. Nettonykyarvo'!$H:$H))</definedName>
    <definedName name="NPV_1ep_change2">OFFSET('5. Nettonykyarvo'!$J$12,0,0,COUNT('5. Nettonykyarvo'!$J:$J))</definedName>
    <definedName name="NPV_2">OFFSET('5. Nettonykyarvo'!$G$12,0,0,COUNT('5. Nettonykyarvo'!$G:$G))</definedName>
    <definedName name="NPV_2ep_change">OFFSET('5. Nettonykyarvo'!$I$12,0,0,COUNT('5. Nettonykyarvo'!$I:$I))</definedName>
    <definedName name="NPV_2ep_change2">OFFSET('5. Nettonykyarvo'!$K$12,0,0,COUNT('5. Nettonykyarvo'!$K:$K))</definedName>
    <definedName name="Payback_1">OFFSET('6. Takaisinmaksuaika'!$H$14,0,0,COUNT('6. Takaisinmaksuaika'!$H:$H))</definedName>
    <definedName name="Payback_1_invest">OFFSET('6. Takaisinmaksuaika'!$F$14,0,0,COUNT('6. Takaisinmaksuaika'!$F:$F))</definedName>
    <definedName name="Payback_1ep_change">OFFSET('6. Takaisinmaksuaika'!$J$14,0,0,COUNT('6. Takaisinmaksuaika'!$J:$J))</definedName>
    <definedName name="Payback_1ep_change2">OFFSET('6. Takaisinmaksuaika'!$L$14,0,0,COUNT('6. Takaisinmaksuaika'!$L:$L))</definedName>
    <definedName name="Payback_2">OFFSET('6. Takaisinmaksuaika'!$I$14,0,0,COUNT('6. Takaisinmaksuaika'!$I:$I))</definedName>
    <definedName name="Payback_2_invest">OFFSET('6. Takaisinmaksuaika'!$G$14,0,0,COUNT('6. Takaisinmaksuaika'!$G:$G))</definedName>
    <definedName name="Payback_2ep_change">OFFSET('6. Takaisinmaksuaika'!$K$14,0,0,COUNT('6. Takaisinmaksuaika'!$K:$K))</definedName>
    <definedName name="Payback_2ep_change2">OFFSET('6. Takaisinmaksuaika'!$M$14,0,0,COUNT('6. Takaisinmaksuaika'!$M:$M))</definedName>
    <definedName name="Return_on_investment_1">OFFSET('5. Return on investment'!$K$4,0,0,COUNT('5. Return on investment'!$K:$K))</definedName>
    <definedName name="Return_on_investment_1ep_change">OFFSET('5. Return on investment'!$M$4,0,0,COUNT('5. Return on investment'!$M:$M))</definedName>
    <definedName name="Return_on_investment_2">OFFSET('5. Return on investment'!$L$4,0,0,COUNT('5. Return on investment'!$L:$L))</definedName>
    <definedName name="Return_on_investment_2ep_change">OFFSET('5. Return on investment'!$N$4,0,0,COUNT('5. Return on investment'!$N:$N))</definedName>
    <definedName name="_xlnm.Print_Area" localSheetId="1">'1. Ohje työkalun käyttöön'!$A$4:$Q$110</definedName>
    <definedName name="_xlnm.Print_Area" localSheetId="2">'2. Syöttöarvot ja tulokset'!$A$1:$C$160</definedName>
    <definedName name="_xlnm.Print_Area" localSheetId="6">'3. Taulukkopaketti'!$A$1:$J$102</definedName>
    <definedName name="Year_1Cf">OFFSET('4. Kassavirta'!$C$12,0,0,COUNT('4. Kassavirta'!$C:$C))</definedName>
    <definedName name="Year_1CO2">OFFSET('7. CO2-päästöjen muutos'!$C$13,0,0,COUNT('7. CO2-päästöjen muutos'!$C:$C))</definedName>
    <definedName name="Year_1NPV">OFFSET('5. Nettonykyarvo'!$C$12,0,0,COUNT('5. Nettonykyarvo'!$C:$C))</definedName>
    <definedName name="Year_1Payback">OFFSET('6. Takaisinmaksuaika'!$C$14,0,0,COUNT('6. Takaisinmaksuaika'!$C:$C))</definedName>
    <definedName name="Year_1Return_on_investment">OFFSET('5. Return on investment'!$H$4,0,0,COUNT('5. Return on investment'!$H:$H))</definedName>
    <definedName name="Year_2Cf">OFFSET('4. Kassavirta'!$D$12,0,0,COUNT('4. Kassavirta'!$D:$D))</definedName>
    <definedName name="Year_2CO2">OFFSET('7. CO2-päästöjen muutos'!$D$13,0,0,COUNT('7. CO2-päästöjen muutos'!$D:$D))</definedName>
    <definedName name="Year_2NPV">OFFSET('5. Nettonykyarvo'!$D$12,0,0,COUNT('5. Nettonykyarvo'!$D:$D))</definedName>
    <definedName name="Year_2payback">OFFSET('6. Takaisinmaksuaika'!$D$14,0,0,COUNT('6. Takaisinmaksuaika'!$D:$D))</definedName>
    <definedName name="Year_2Return_on_investment">OFFSET('5. Return on investment'!$I$4,0,0,COUNT('5. Return on investment'!$I:$I))</definedName>
    <definedName name="Year_cf_biggest">OFFSET('4. Kassavirta'!$E$12,0,0,COUNT('4. Kassavirta'!$E:$E))</definedName>
    <definedName name="Year_CO2_biggest">OFFSET('7. CO2-päästöjen muutos'!$E$13,0,0,COUNT('7. CO2-päästöjen muutos'!$E:$E))</definedName>
    <definedName name="Year_NPV_biggest">OFFSET('5. Nettonykyarvo'!$E$12,0,0,COUNT('5. Nettonykyarvo'!$E:$E))</definedName>
    <definedName name="Year_paybacktime_biggest">OFFSET('6. Takaisinmaksuaika'!$E$14,0,0,COUNT('6. Takaisinmaksuaika'!$E:$E))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7" l="1"/>
  <c r="B23" i="17"/>
  <c r="C91" i="17"/>
  <c r="B91" i="17"/>
  <c r="C25" i="17"/>
  <c r="B25" i="17"/>
  <c r="C37" i="17"/>
  <c r="B37" i="17"/>
  <c r="C49" i="17"/>
  <c r="B49" i="17"/>
  <c r="C61" i="17"/>
  <c r="B61" i="17"/>
  <c r="C83" i="17"/>
  <c r="B83" i="17"/>
  <c r="C71" i="17"/>
  <c r="B71" i="17"/>
  <c r="C106" i="17" l="1"/>
  <c r="B106" i="17"/>
  <c r="C115" i="17"/>
  <c r="B115" i="17"/>
  <c r="C120" i="17"/>
  <c r="B120" i="17"/>
  <c r="C129" i="17"/>
  <c r="B129" i="17"/>
  <c r="C137" i="17"/>
  <c r="B137" i="17"/>
  <c r="C124" i="17" l="1"/>
  <c r="B124" i="17"/>
  <c r="B131" i="17" l="1"/>
  <c r="C122" i="17" l="1"/>
  <c r="B122" i="17"/>
  <c r="C101" i="17"/>
  <c r="B101" i="17"/>
  <c r="C97" i="17"/>
  <c r="B97" i="17"/>
  <c r="B93" i="17"/>
  <c r="C95" i="17"/>
  <c r="B95" i="17"/>
  <c r="C93" i="17"/>
  <c r="F10" i="31" l="1"/>
  <c r="B2" i="39" l="1"/>
  <c r="B2" i="31"/>
  <c r="B2" i="30"/>
  <c r="B2" i="28"/>
  <c r="B4" i="39"/>
  <c r="B6" i="39"/>
  <c r="B7" i="39"/>
  <c r="B8" i="39"/>
  <c r="K5" i="37" l="1"/>
  <c r="K5" i="36"/>
  <c r="K5" i="11"/>
  <c r="J6" i="37"/>
  <c r="J6" i="19" l="1"/>
  <c r="J6" i="11"/>
  <c r="J6" i="36"/>
  <c r="B8" i="25"/>
  <c r="B7" i="25"/>
  <c r="B6" i="25"/>
  <c r="B4" i="25"/>
  <c r="B2" i="25"/>
  <c r="B8" i="28"/>
  <c r="B7" i="28"/>
  <c r="B6" i="28"/>
  <c r="B4" i="28"/>
  <c r="B8" i="30"/>
  <c r="B7" i="30"/>
  <c r="B6" i="30"/>
  <c r="B4" i="30"/>
  <c r="B8" i="31"/>
  <c r="B7" i="31"/>
  <c r="B6" i="31"/>
  <c r="B4" i="31"/>
  <c r="F10" i="30"/>
  <c r="G10" i="30"/>
  <c r="H10" i="30"/>
  <c r="I10" i="30"/>
  <c r="J10" i="30"/>
  <c r="K10" i="30"/>
  <c r="B108" i="17" l="1"/>
  <c r="C108" i="17"/>
  <c r="M2" i="33" l="1"/>
  <c r="K2" i="33"/>
  <c r="N2" i="33"/>
  <c r="L2" i="33"/>
  <c r="G12" i="25"/>
  <c r="M13" i="28"/>
  <c r="K13" i="28"/>
  <c r="I13" i="28"/>
  <c r="G13" i="28"/>
  <c r="K10" i="31"/>
  <c r="I10" i="31"/>
  <c r="E33" i="39" l="1"/>
  <c r="E86" i="39"/>
  <c r="A86" i="39"/>
  <c r="E55" i="39"/>
  <c r="A55" i="39"/>
  <c r="A33" i="39"/>
  <c r="E11" i="39"/>
  <c r="A11" i="39"/>
  <c r="F12" i="25" l="1"/>
  <c r="L13" i="28"/>
  <c r="J13" i="28"/>
  <c r="H13" i="28"/>
  <c r="F13" i="28"/>
  <c r="J10" i="31"/>
  <c r="H10" i="31"/>
  <c r="G10" i="31"/>
  <c r="V6" i="37"/>
  <c r="L6" i="37"/>
  <c r="A6" i="37"/>
  <c r="AC5" i="37"/>
  <c r="AA5" i="37"/>
  <c r="L5" i="37"/>
  <c r="M14" i="28"/>
  <c r="D5" i="37"/>
  <c r="B5" i="37"/>
  <c r="P2" i="37"/>
  <c r="V6" i="36"/>
  <c r="L6" i="36"/>
  <c r="A6" i="36"/>
  <c r="A7" i="36" s="1"/>
  <c r="J7" i="36" s="1"/>
  <c r="AC5" i="36"/>
  <c r="AA5" i="36"/>
  <c r="L5" i="36"/>
  <c r="W5" i="36" s="1"/>
  <c r="Z5" i="36" s="1"/>
  <c r="L14" i="28"/>
  <c r="D5" i="36"/>
  <c r="B5" i="36"/>
  <c r="P2" i="36"/>
  <c r="O6" i="37" l="1"/>
  <c r="AB5" i="37"/>
  <c r="R5" i="36"/>
  <c r="AB5" i="36"/>
  <c r="AD5" i="36"/>
  <c r="A7" i="37"/>
  <c r="J7" i="37" s="1"/>
  <c r="B6" i="37"/>
  <c r="M6" i="37"/>
  <c r="N6" i="37" s="1"/>
  <c r="R5" i="37"/>
  <c r="W5" i="37"/>
  <c r="Z5" i="37" s="1"/>
  <c r="AD5" i="37"/>
  <c r="V7" i="36"/>
  <c r="B7" i="36"/>
  <c r="A8" i="36"/>
  <c r="J8" i="36" s="1"/>
  <c r="M7" i="36"/>
  <c r="N7" i="36" s="1"/>
  <c r="L7" i="36"/>
  <c r="B6" i="36"/>
  <c r="O6" i="36"/>
  <c r="O7" i="36" s="1"/>
  <c r="S6" i="36"/>
  <c r="T6" i="36" s="1"/>
  <c r="X6" i="36"/>
  <c r="Y6" i="36" s="1"/>
  <c r="M6" i="36"/>
  <c r="N6" i="36" s="1"/>
  <c r="J4" i="33"/>
  <c r="U5" i="36" l="1"/>
  <c r="J12" i="31"/>
  <c r="U5" i="37"/>
  <c r="K12" i="31"/>
  <c r="X6" i="37"/>
  <c r="Y6" i="37" s="1"/>
  <c r="A8" i="37"/>
  <c r="J8" i="37" s="1"/>
  <c r="M7" i="37"/>
  <c r="N7" i="37" s="1"/>
  <c r="L7" i="37"/>
  <c r="B7" i="37"/>
  <c r="V7" i="37"/>
  <c r="O7" i="37"/>
  <c r="S6" i="37"/>
  <c r="T6" i="37" s="1"/>
  <c r="O8" i="36"/>
  <c r="B8" i="36"/>
  <c r="V8" i="36"/>
  <c r="L8" i="36"/>
  <c r="A9" i="36"/>
  <c r="J9" i="36" s="1"/>
  <c r="M8" i="36"/>
  <c r="N8" i="36" s="1"/>
  <c r="AA5" i="19"/>
  <c r="K5" i="19"/>
  <c r="K14" i="28" s="1"/>
  <c r="AA5" i="11"/>
  <c r="AE8" i="36"/>
  <c r="AF8" i="36" s="1"/>
  <c r="K12" i="30" l="1"/>
  <c r="J12" i="30"/>
  <c r="Q12" i="31"/>
  <c r="P12" i="31"/>
  <c r="AE5" i="37"/>
  <c r="AF5" i="37" s="1"/>
  <c r="AE6" i="37"/>
  <c r="AF6" i="37" s="1"/>
  <c r="AE5" i="36"/>
  <c r="AF5" i="36" s="1"/>
  <c r="AE7" i="36"/>
  <c r="AF7" i="36" s="1"/>
  <c r="AE6" i="36"/>
  <c r="AF6" i="36" s="1"/>
  <c r="AE7" i="37"/>
  <c r="AF7" i="37" s="1"/>
  <c r="H6" i="11"/>
  <c r="H6" i="36"/>
  <c r="H7" i="36" s="1"/>
  <c r="H6" i="19"/>
  <c r="H6" i="37"/>
  <c r="H7" i="37" s="1"/>
  <c r="V8" i="37"/>
  <c r="M8" i="37"/>
  <c r="N8" i="37" s="1"/>
  <c r="B8" i="37"/>
  <c r="O8" i="37"/>
  <c r="A9" i="37"/>
  <c r="J9" i="37" s="1"/>
  <c r="L8" i="37"/>
  <c r="AE8" i="37"/>
  <c r="AF8" i="37" s="1"/>
  <c r="L9" i="36"/>
  <c r="M9" i="36"/>
  <c r="N9" i="36" s="1"/>
  <c r="AE9" i="36"/>
  <c r="AF9" i="36" s="1"/>
  <c r="O9" i="36"/>
  <c r="B9" i="36"/>
  <c r="V9" i="36"/>
  <c r="A10" i="36"/>
  <c r="J10" i="36" s="1"/>
  <c r="H8" i="37" l="1"/>
  <c r="H8" i="36"/>
  <c r="AE9" i="37"/>
  <c r="AF9" i="37" s="1"/>
  <c r="O9" i="37"/>
  <c r="B9" i="37"/>
  <c r="A10" i="37"/>
  <c r="J10" i="37" s="1"/>
  <c r="L9" i="37"/>
  <c r="M9" i="37"/>
  <c r="N9" i="37" s="1"/>
  <c r="V9" i="37"/>
  <c r="A11" i="36"/>
  <c r="J11" i="36" s="1"/>
  <c r="M10" i="36"/>
  <c r="N10" i="36" s="1"/>
  <c r="L10" i="36"/>
  <c r="AE10" i="36"/>
  <c r="AF10" i="36" s="1"/>
  <c r="O10" i="36"/>
  <c r="B10" i="36"/>
  <c r="V10" i="36"/>
  <c r="H9" i="37" l="1"/>
  <c r="H9" i="36"/>
  <c r="L10" i="37"/>
  <c r="AE10" i="37"/>
  <c r="AF10" i="37" s="1"/>
  <c r="O10" i="37"/>
  <c r="V10" i="37"/>
  <c r="M10" i="37"/>
  <c r="N10" i="37" s="1"/>
  <c r="A11" i="37"/>
  <c r="J11" i="37" s="1"/>
  <c r="B10" i="37"/>
  <c r="V11" i="36"/>
  <c r="A12" i="36"/>
  <c r="J12" i="36" s="1"/>
  <c r="M11" i="36"/>
  <c r="N11" i="36" s="1"/>
  <c r="L11" i="36"/>
  <c r="B11" i="36"/>
  <c r="AE11" i="36"/>
  <c r="AF11" i="36" s="1"/>
  <c r="O11" i="36"/>
  <c r="H10" i="37" l="1"/>
  <c r="H10" i="36"/>
  <c r="A12" i="37"/>
  <c r="J12" i="37" s="1"/>
  <c r="M11" i="37"/>
  <c r="N11" i="37" s="1"/>
  <c r="V11" i="37"/>
  <c r="L11" i="37"/>
  <c r="O11" i="37"/>
  <c r="AE11" i="37"/>
  <c r="AF11" i="37" s="1"/>
  <c r="B11" i="37"/>
  <c r="AE12" i="36"/>
  <c r="AF12" i="36" s="1"/>
  <c r="O12" i="36"/>
  <c r="B12" i="36"/>
  <c r="V12" i="36"/>
  <c r="A13" i="36"/>
  <c r="J13" i="36" s="1"/>
  <c r="M12" i="36"/>
  <c r="N12" i="36" s="1"/>
  <c r="L12" i="36"/>
  <c r="B5" i="19"/>
  <c r="B5" i="11"/>
  <c r="C12" i="30" s="1"/>
  <c r="E12" i="30" l="1"/>
  <c r="D12" i="30"/>
  <c r="E12" i="31"/>
  <c r="H11" i="37"/>
  <c r="H11" i="36"/>
  <c r="V12" i="37"/>
  <c r="A13" i="37"/>
  <c r="J13" i="37" s="1"/>
  <c r="L12" i="37"/>
  <c r="AE12" i="37"/>
  <c r="AF12" i="37" s="1"/>
  <c r="B12" i="37"/>
  <c r="M12" i="37"/>
  <c r="N12" i="37" s="1"/>
  <c r="O12" i="37"/>
  <c r="L13" i="36"/>
  <c r="AE13" i="36"/>
  <c r="AF13" i="36" s="1"/>
  <c r="O13" i="36"/>
  <c r="B13" i="36"/>
  <c r="V13" i="36"/>
  <c r="A14" i="36"/>
  <c r="J14" i="36" s="1"/>
  <c r="M13" i="36"/>
  <c r="N13" i="36" s="1"/>
  <c r="I4" i="33"/>
  <c r="D13" i="25"/>
  <c r="D12" i="31"/>
  <c r="D14" i="28"/>
  <c r="H4" i="33"/>
  <c r="C13" i="25"/>
  <c r="C12" i="31"/>
  <c r="C14" i="28"/>
  <c r="E13" i="25"/>
  <c r="E14" i="28"/>
  <c r="H12" i="37" l="1"/>
  <c r="H12" i="36"/>
  <c r="AE13" i="37"/>
  <c r="AF13" i="37" s="1"/>
  <c r="O13" i="37"/>
  <c r="B13" i="37"/>
  <c r="M13" i="37"/>
  <c r="N13" i="37" s="1"/>
  <c r="V13" i="37"/>
  <c r="A14" i="37"/>
  <c r="J14" i="37" s="1"/>
  <c r="L13" i="37"/>
  <c r="A15" i="36"/>
  <c r="J15" i="36" s="1"/>
  <c r="M14" i="36"/>
  <c r="N14" i="36" s="1"/>
  <c r="L14" i="36"/>
  <c r="AE14" i="36"/>
  <c r="AF14" i="36" s="1"/>
  <c r="O14" i="36"/>
  <c r="B14" i="36"/>
  <c r="V14" i="36"/>
  <c r="A6" i="19"/>
  <c r="A6" i="11"/>
  <c r="H13" i="37" l="1"/>
  <c r="H13" i="36"/>
  <c r="L14" i="37"/>
  <c r="B14" i="37"/>
  <c r="M14" i="37"/>
  <c r="N14" i="37" s="1"/>
  <c r="A15" i="37"/>
  <c r="J15" i="37" s="1"/>
  <c r="AE14" i="37"/>
  <c r="AF14" i="37" s="1"/>
  <c r="O14" i="37"/>
  <c r="V14" i="37"/>
  <c r="V15" i="36"/>
  <c r="A16" i="36"/>
  <c r="J16" i="36" s="1"/>
  <c r="M15" i="36"/>
  <c r="N15" i="36" s="1"/>
  <c r="L15" i="36"/>
  <c r="O15" i="36"/>
  <c r="B15" i="36"/>
  <c r="AE15" i="36"/>
  <c r="AF15" i="36" s="1"/>
  <c r="M6" i="11"/>
  <c r="B6" i="11"/>
  <c r="C13" i="30" s="1"/>
  <c r="A7" i="11"/>
  <c r="J7" i="11" s="1"/>
  <c r="B6" i="19"/>
  <c r="M6" i="19"/>
  <c r="A7" i="19"/>
  <c r="J7" i="19" s="1"/>
  <c r="AC5" i="19"/>
  <c r="AC5" i="11"/>
  <c r="H7" i="19" l="1"/>
  <c r="D13" i="30"/>
  <c r="E13" i="30"/>
  <c r="H14" i="37"/>
  <c r="H14" i="36"/>
  <c r="A16" i="37"/>
  <c r="J16" i="37" s="1"/>
  <c r="M15" i="37"/>
  <c r="N15" i="37" s="1"/>
  <c r="O15" i="37"/>
  <c r="B15" i="37"/>
  <c r="AE15" i="37"/>
  <c r="AF15" i="37" s="1"/>
  <c r="L15" i="37"/>
  <c r="V15" i="37"/>
  <c r="AE16" i="36"/>
  <c r="AF16" i="36" s="1"/>
  <c r="O16" i="36"/>
  <c r="B16" i="36"/>
  <c r="V16" i="36"/>
  <c r="A17" i="36"/>
  <c r="J17" i="36" s="1"/>
  <c r="M16" i="36"/>
  <c r="N16" i="36" s="1"/>
  <c r="L16" i="36"/>
  <c r="A8" i="11"/>
  <c r="J8" i="11" s="1"/>
  <c r="H7" i="11"/>
  <c r="B7" i="11"/>
  <c r="C14" i="30" s="1"/>
  <c r="M7" i="11"/>
  <c r="C13" i="31"/>
  <c r="C14" i="25"/>
  <c r="C15" i="28"/>
  <c r="H5" i="33"/>
  <c r="D13" i="31"/>
  <c r="D15" i="28"/>
  <c r="D14" i="25"/>
  <c r="I5" i="33"/>
  <c r="J5" i="33"/>
  <c r="M7" i="19"/>
  <c r="B7" i="19"/>
  <c r="A8" i="19"/>
  <c r="J8" i="19" s="1"/>
  <c r="E14" i="25"/>
  <c r="E13" i="31"/>
  <c r="E15" i="28"/>
  <c r="J14" i="28"/>
  <c r="D5" i="19"/>
  <c r="I14" i="28" s="1"/>
  <c r="D5" i="11"/>
  <c r="H14" i="28" s="1"/>
  <c r="H8" i="19" l="1"/>
  <c r="D14" i="30"/>
  <c r="E14" i="30"/>
  <c r="H15" i="37"/>
  <c r="H15" i="36"/>
  <c r="V16" i="37"/>
  <c r="M16" i="37"/>
  <c r="N16" i="37" s="1"/>
  <c r="B16" i="37"/>
  <c r="AE16" i="37"/>
  <c r="AF16" i="37" s="1"/>
  <c r="L16" i="37"/>
  <c r="A17" i="37"/>
  <c r="J17" i="37" s="1"/>
  <c r="O16" i="37"/>
  <c r="L17" i="36"/>
  <c r="AE17" i="36"/>
  <c r="AF17" i="36" s="1"/>
  <c r="O17" i="36"/>
  <c r="B17" i="36"/>
  <c r="V17" i="36"/>
  <c r="M17" i="36"/>
  <c r="N17" i="36" s="1"/>
  <c r="A18" i="36"/>
  <c r="J18" i="36" s="1"/>
  <c r="H6" i="33"/>
  <c r="C16" i="28"/>
  <c r="C15" i="25"/>
  <c r="C14" i="31"/>
  <c r="A9" i="11"/>
  <c r="J9" i="11" s="1"/>
  <c r="H8" i="11"/>
  <c r="B8" i="11"/>
  <c r="C15" i="30" s="1"/>
  <c r="M8" i="11"/>
  <c r="D14" i="31"/>
  <c r="D15" i="25"/>
  <c r="D16" i="28"/>
  <c r="I6" i="33"/>
  <c r="J6" i="33"/>
  <c r="A9" i="19"/>
  <c r="J9" i="19" s="1"/>
  <c r="M8" i="19"/>
  <c r="B8" i="19"/>
  <c r="E15" i="25"/>
  <c r="E16" i="28"/>
  <c r="E14" i="31"/>
  <c r="L5" i="19"/>
  <c r="L5" i="11"/>
  <c r="AD5" i="11" s="1"/>
  <c r="H9" i="19" l="1"/>
  <c r="D15" i="30"/>
  <c r="E15" i="30"/>
  <c r="H16" i="37"/>
  <c r="H16" i="36"/>
  <c r="AE17" i="37"/>
  <c r="AF17" i="37" s="1"/>
  <c r="O17" i="37"/>
  <c r="B17" i="37"/>
  <c r="M17" i="37"/>
  <c r="N17" i="37" s="1"/>
  <c r="V17" i="37"/>
  <c r="A18" i="37"/>
  <c r="J18" i="37" s="1"/>
  <c r="L17" i="37"/>
  <c r="A19" i="36"/>
  <c r="J19" i="36" s="1"/>
  <c r="M18" i="36"/>
  <c r="N18" i="36" s="1"/>
  <c r="L18" i="36"/>
  <c r="AE18" i="36"/>
  <c r="AF18" i="36" s="1"/>
  <c r="O18" i="36"/>
  <c r="B18" i="36"/>
  <c r="V18" i="36"/>
  <c r="C16" i="25"/>
  <c r="H7" i="33"/>
  <c r="C15" i="31"/>
  <c r="C17" i="28"/>
  <c r="A10" i="11"/>
  <c r="J10" i="11" s="1"/>
  <c r="H9" i="11"/>
  <c r="M9" i="11"/>
  <c r="B9" i="11"/>
  <c r="D16" i="25"/>
  <c r="D15" i="31"/>
  <c r="D17" i="28"/>
  <c r="I7" i="33"/>
  <c r="J7" i="33"/>
  <c r="E17" i="28"/>
  <c r="E15" i="31"/>
  <c r="E16" i="25"/>
  <c r="A10" i="19"/>
  <c r="J10" i="19" s="1"/>
  <c r="M9" i="19"/>
  <c r="B9" i="19"/>
  <c r="F14" i="28"/>
  <c r="K4" i="33"/>
  <c r="AB5" i="11"/>
  <c r="M4" i="33" s="1"/>
  <c r="G14" i="28"/>
  <c r="AD5" i="19"/>
  <c r="L4" i="33" s="1"/>
  <c r="AB5" i="19"/>
  <c r="N4" i="33" s="1"/>
  <c r="W5" i="11"/>
  <c r="R5" i="19"/>
  <c r="R5" i="11"/>
  <c r="W5" i="19"/>
  <c r="B110" i="17"/>
  <c r="B112" i="17" s="1"/>
  <c r="B99" i="17"/>
  <c r="C110" i="17"/>
  <c r="C112" i="17" s="1"/>
  <c r="I6" i="37"/>
  <c r="L6" i="19"/>
  <c r="C17" i="36" l="1"/>
  <c r="C10" i="36"/>
  <c r="C13" i="36"/>
  <c r="C8" i="36"/>
  <c r="C7" i="36"/>
  <c r="C9" i="36"/>
  <c r="B103" i="17"/>
  <c r="B117" i="17" s="1"/>
  <c r="C10" i="11"/>
  <c r="C19" i="36"/>
  <c r="B139" i="17"/>
  <c r="C18" i="36"/>
  <c r="C16" i="36"/>
  <c r="C15" i="36"/>
  <c r="C6" i="11"/>
  <c r="D6" i="11" s="1"/>
  <c r="C14" i="36"/>
  <c r="C7" i="11"/>
  <c r="C6" i="36"/>
  <c r="C12" i="36"/>
  <c r="C9" i="11"/>
  <c r="C11" i="36"/>
  <c r="C8" i="11"/>
  <c r="I7" i="37"/>
  <c r="I8" i="37" s="1"/>
  <c r="I9" i="37" s="1"/>
  <c r="I10" i="37" s="1"/>
  <c r="I11" i="37" s="1"/>
  <c r="I12" i="37" s="1"/>
  <c r="I13" i="37" s="1"/>
  <c r="I14" i="37" s="1"/>
  <c r="I15" i="37" s="1"/>
  <c r="I16" i="37" s="1"/>
  <c r="I17" i="37" s="1"/>
  <c r="I18" i="37" s="1"/>
  <c r="H10" i="19"/>
  <c r="C99" i="17"/>
  <c r="C10" i="19" s="1"/>
  <c r="I6" i="36"/>
  <c r="H17" i="37"/>
  <c r="H17" i="36"/>
  <c r="G6" i="11"/>
  <c r="G6" i="36"/>
  <c r="G6" i="37"/>
  <c r="U6" i="37" s="1"/>
  <c r="L18" i="37"/>
  <c r="AE18" i="37"/>
  <c r="AF18" i="37" s="1"/>
  <c r="O18" i="37"/>
  <c r="A19" i="37"/>
  <c r="J19" i="37" s="1"/>
  <c r="B18" i="37"/>
  <c r="M18" i="37"/>
  <c r="N18" i="37" s="1"/>
  <c r="V18" i="37"/>
  <c r="V19" i="36"/>
  <c r="A20" i="36"/>
  <c r="J20" i="36" s="1"/>
  <c r="M19" i="36"/>
  <c r="N19" i="36" s="1"/>
  <c r="L19" i="36"/>
  <c r="AE19" i="36"/>
  <c r="AF19" i="36" s="1"/>
  <c r="O19" i="36"/>
  <c r="B19" i="36"/>
  <c r="A11" i="11"/>
  <c r="J11" i="11" s="1"/>
  <c r="M10" i="11"/>
  <c r="H10" i="11"/>
  <c r="B10" i="11"/>
  <c r="C16" i="31"/>
  <c r="C18" i="28"/>
  <c r="C16" i="30"/>
  <c r="C17" i="25"/>
  <c r="H8" i="33"/>
  <c r="D18" i="28"/>
  <c r="D17" i="25"/>
  <c r="D16" i="30"/>
  <c r="D16" i="31"/>
  <c r="I8" i="33"/>
  <c r="J8" i="33"/>
  <c r="A11" i="19"/>
  <c r="J11" i="19" s="1"/>
  <c r="B10" i="19"/>
  <c r="M10" i="19"/>
  <c r="E17" i="25"/>
  <c r="E16" i="31"/>
  <c r="E16" i="30"/>
  <c r="E18" i="28"/>
  <c r="AE6" i="11"/>
  <c r="AF6" i="11" s="1"/>
  <c r="F14" i="25" s="1"/>
  <c r="AE10" i="11"/>
  <c r="AF10" i="11" s="1"/>
  <c r="F18" i="25" s="1"/>
  <c r="AE7" i="11"/>
  <c r="AF7" i="11" s="1"/>
  <c r="F15" i="25" s="1"/>
  <c r="AE8" i="11"/>
  <c r="AF8" i="11" s="1"/>
  <c r="F16" i="25" s="1"/>
  <c r="AE5" i="11"/>
  <c r="AF5" i="11" s="1"/>
  <c r="F13" i="25" s="1"/>
  <c r="AE9" i="11"/>
  <c r="AF9" i="11" s="1"/>
  <c r="F17" i="25" s="1"/>
  <c r="AE6" i="19"/>
  <c r="AF6" i="19" s="1"/>
  <c r="G14" i="25" s="1"/>
  <c r="AE10" i="19"/>
  <c r="AF10" i="19" s="1"/>
  <c r="G18" i="25" s="1"/>
  <c r="AE7" i="19"/>
  <c r="AF7" i="19" s="1"/>
  <c r="G15" i="25" s="1"/>
  <c r="AE11" i="19"/>
  <c r="AF11" i="19" s="1"/>
  <c r="G19" i="25" s="1"/>
  <c r="AE8" i="19"/>
  <c r="AF8" i="19" s="1"/>
  <c r="G16" i="25" s="1"/>
  <c r="AE5" i="19"/>
  <c r="AF5" i="19" s="1"/>
  <c r="G13" i="25" s="1"/>
  <c r="AE9" i="19"/>
  <c r="AF9" i="19" s="1"/>
  <c r="G17" i="25" s="1"/>
  <c r="L7" i="19"/>
  <c r="G15" i="28"/>
  <c r="X6" i="19"/>
  <c r="G12" i="31"/>
  <c r="F12" i="31"/>
  <c r="X6" i="11"/>
  <c r="S6" i="11"/>
  <c r="H12" i="31"/>
  <c r="I12" i="31"/>
  <c r="S6" i="19"/>
  <c r="C126" i="17"/>
  <c r="B126" i="17"/>
  <c r="U5" i="19"/>
  <c r="I12" i="30" s="1"/>
  <c r="Z5" i="11"/>
  <c r="U5" i="11"/>
  <c r="Z5" i="19"/>
  <c r="G12" i="30" s="1"/>
  <c r="I19" i="37" l="1"/>
  <c r="C20" i="36"/>
  <c r="AE11" i="11"/>
  <c r="AF11" i="11" s="1"/>
  <c r="F19" i="25" s="1"/>
  <c r="C11" i="11"/>
  <c r="G7" i="11"/>
  <c r="P6" i="37"/>
  <c r="Q6" i="37" s="1"/>
  <c r="K6" i="37"/>
  <c r="M15" i="28" s="1"/>
  <c r="R6" i="37"/>
  <c r="Q13" i="31"/>
  <c r="K6" i="36"/>
  <c r="L15" i="28" s="1"/>
  <c r="P6" i="36"/>
  <c r="Q6" i="36" s="1"/>
  <c r="R6" i="36"/>
  <c r="P13" i="31"/>
  <c r="I7" i="36"/>
  <c r="I8" i="36" s="1"/>
  <c r="I9" i="36" s="1"/>
  <c r="I10" i="36" s="1"/>
  <c r="I11" i="36" s="1"/>
  <c r="I12" i="36" s="1"/>
  <c r="I13" i="36" s="1"/>
  <c r="I14" i="36" s="1"/>
  <c r="I15" i="36" s="1"/>
  <c r="I16" i="36" s="1"/>
  <c r="I17" i="36" s="1"/>
  <c r="I18" i="36" s="1"/>
  <c r="I19" i="36" s="1"/>
  <c r="I20" i="36" s="1"/>
  <c r="U6" i="36"/>
  <c r="J13" i="30" s="1"/>
  <c r="C103" i="17"/>
  <c r="C8" i="37"/>
  <c r="E8" i="37" s="1"/>
  <c r="C139" i="17"/>
  <c r="C16" i="37"/>
  <c r="E16" i="37" s="1"/>
  <c r="C17" i="37"/>
  <c r="E17" i="37" s="1"/>
  <c r="C19" i="37"/>
  <c r="E19" i="37" s="1"/>
  <c r="C10" i="37"/>
  <c r="E10" i="37" s="1"/>
  <c r="C7" i="37"/>
  <c r="E7" i="37" s="1"/>
  <c r="C13" i="37"/>
  <c r="E13" i="37" s="1"/>
  <c r="C9" i="37"/>
  <c r="E9" i="37" s="1"/>
  <c r="C15" i="37"/>
  <c r="C6" i="37"/>
  <c r="C12" i="37"/>
  <c r="C11" i="37"/>
  <c r="C18" i="37"/>
  <c r="E18" i="37" s="1"/>
  <c r="C14" i="37"/>
  <c r="C6" i="19"/>
  <c r="C7" i="19"/>
  <c r="M14" i="31" s="1"/>
  <c r="C8" i="19"/>
  <c r="M15" i="31" s="1"/>
  <c r="C9" i="19"/>
  <c r="M16" i="31" s="1"/>
  <c r="C11" i="19"/>
  <c r="H11" i="19"/>
  <c r="N12" i="31"/>
  <c r="H12" i="30"/>
  <c r="L12" i="31"/>
  <c r="F12" i="30"/>
  <c r="H18" i="37"/>
  <c r="H18" i="36"/>
  <c r="G7" i="36"/>
  <c r="AA6" i="36"/>
  <c r="G7" i="37"/>
  <c r="AA6" i="37"/>
  <c r="AB6" i="37" s="1"/>
  <c r="E7" i="36"/>
  <c r="E8" i="36"/>
  <c r="E9" i="36"/>
  <c r="E19" i="36"/>
  <c r="A20" i="37"/>
  <c r="J20" i="37" s="1"/>
  <c r="M19" i="37"/>
  <c r="N19" i="37" s="1"/>
  <c r="V19" i="37"/>
  <c r="AE19" i="37"/>
  <c r="AF19" i="37" s="1"/>
  <c r="O19" i="37"/>
  <c r="B19" i="37"/>
  <c r="L19" i="37"/>
  <c r="AE20" i="36"/>
  <c r="AF20" i="36" s="1"/>
  <c r="O20" i="36"/>
  <c r="B20" i="36"/>
  <c r="V20" i="36"/>
  <c r="A21" i="36"/>
  <c r="M20" i="36"/>
  <c r="N20" i="36" s="1"/>
  <c r="L20" i="36"/>
  <c r="C17" i="31"/>
  <c r="H9" i="33"/>
  <c r="C19" i="28"/>
  <c r="C17" i="30"/>
  <c r="C18" i="25"/>
  <c r="A12" i="11"/>
  <c r="B11" i="11"/>
  <c r="M11" i="11"/>
  <c r="H11" i="11"/>
  <c r="D17" i="31"/>
  <c r="D19" i="28"/>
  <c r="D17" i="30"/>
  <c r="D18" i="25"/>
  <c r="I9" i="33"/>
  <c r="J9" i="33"/>
  <c r="E18" i="25"/>
  <c r="E17" i="31"/>
  <c r="E19" i="28"/>
  <c r="E17" i="30"/>
  <c r="A12" i="19"/>
  <c r="J12" i="19" s="1"/>
  <c r="M11" i="19"/>
  <c r="B11" i="19"/>
  <c r="M12" i="31"/>
  <c r="O12" i="31"/>
  <c r="L14" i="31"/>
  <c r="L15" i="31"/>
  <c r="L16" i="31"/>
  <c r="L8" i="19"/>
  <c r="G16" i="28"/>
  <c r="C20" i="37" l="1"/>
  <c r="J12" i="11"/>
  <c r="C12" i="11"/>
  <c r="J21" i="36"/>
  <c r="C21" i="36"/>
  <c r="I21" i="36"/>
  <c r="I20" i="37"/>
  <c r="P7" i="37"/>
  <c r="Q7" i="37" s="1"/>
  <c r="Q14" i="31"/>
  <c r="K7" i="37"/>
  <c r="M16" i="28" s="1"/>
  <c r="K7" i="36"/>
  <c r="P7" i="36"/>
  <c r="Q7" i="36" s="1"/>
  <c r="P14" i="31"/>
  <c r="G8" i="11"/>
  <c r="C12" i="19"/>
  <c r="H12" i="19"/>
  <c r="H19" i="37"/>
  <c r="H19" i="36"/>
  <c r="AB6" i="36"/>
  <c r="E16" i="36"/>
  <c r="E12" i="36"/>
  <c r="E15" i="37"/>
  <c r="E11" i="37"/>
  <c r="E17" i="36"/>
  <c r="E15" i="36"/>
  <c r="E11" i="36"/>
  <c r="K13" i="31"/>
  <c r="K13" i="30"/>
  <c r="S7" i="37"/>
  <c r="T7" i="37" s="1"/>
  <c r="U7" i="37" s="1"/>
  <c r="G8" i="37"/>
  <c r="E14" i="37"/>
  <c r="E6" i="37"/>
  <c r="F6" i="37" s="1"/>
  <c r="F7" i="37" s="1"/>
  <c r="F8" i="37" s="1"/>
  <c r="F9" i="37" s="1"/>
  <c r="F10" i="37" s="1"/>
  <c r="D6" i="37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AC6" i="37"/>
  <c r="AD6" i="37" s="1"/>
  <c r="Z6" i="37"/>
  <c r="W6" i="37"/>
  <c r="E13" i="36"/>
  <c r="E12" i="37"/>
  <c r="E18" i="36"/>
  <c r="E14" i="36"/>
  <c r="E10" i="36"/>
  <c r="D6" i="36"/>
  <c r="D7" i="36" s="1"/>
  <c r="D8" i="36" s="1"/>
  <c r="D9" i="36" s="1"/>
  <c r="D10" i="36" s="1"/>
  <c r="D11" i="36" s="1"/>
  <c r="D12" i="36" s="1"/>
  <c r="D13" i="36" s="1"/>
  <c r="D14" i="36" s="1"/>
  <c r="D15" i="36" s="1"/>
  <c r="D16" i="36" s="1"/>
  <c r="D17" i="36" s="1"/>
  <c r="D18" i="36" s="1"/>
  <c r="D19" i="36" s="1"/>
  <c r="D20" i="36" s="1"/>
  <c r="AC6" i="36"/>
  <c r="E6" i="36"/>
  <c r="F6" i="36" s="1"/>
  <c r="F7" i="36" s="1"/>
  <c r="F8" i="36" s="1"/>
  <c r="F9" i="36" s="1"/>
  <c r="W6" i="36"/>
  <c r="Z6" i="36"/>
  <c r="J13" i="31"/>
  <c r="S7" i="36"/>
  <c r="T7" i="36" s="1"/>
  <c r="G8" i="36"/>
  <c r="V20" i="37"/>
  <c r="A21" i="37"/>
  <c r="L20" i="37"/>
  <c r="O20" i="37"/>
  <c r="M20" i="37"/>
  <c r="N20" i="37" s="1"/>
  <c r="E20" i="37"/>
  <c r="AE20" i="37"/>
  <c r="AF20" i="37" s="1"/>
  <c r="B20" i="37"/>
  <c r="E20" i="36"/>
  <c r="L21" i="36"/>
  <c r="AE21" i="36"/>
  <c r="AF21" i="36" s="1"/>
  <c r="O21" i="36"/>
  <c r="B21" i="36"/>
  <c r="V21" i="36"/>
  <c r="A22" i="36"/>
  <c r="M21" i="36"/>
  <c r="N21" i="36" s="1"/>
  <c r="C20" i="28"/>
  <c r="C18" i="30"/>
  <c r="C19" i="25"/>
  <c r="H10" i="33"/>
  <c r="C18" i="31"/>
  <c r="A13" i="11"/>
  <c r="B12" i="11"/>
  <c r="M12" i="11"/>
  <c r="H12" i="11"/>
  <c r="AE12" i="11"/>
  <c r="AF12" i="11" s="1"/>
  <c r="F20" i="25" s="1"/>
  <c r="D18" i="30"/>
  <c r="D18" i="31"/>
  <c r="D20" i="28"/>
  <c r="D19" i="25"/>
  <c r="I10" i="33"/>
  <c r="J10" i="33"/>
  <c r="L17" i="31"/>
  <c r="M17" i="31"/>
  <c r="L13" i="31"/>
  <c r="E18" i="30"/>
  <c r="E19" i="25"/>
  <c r="E20" i="28"/>
  <c r="E18" i="31"/>
  <c r="A13" i="19"/>
  <c r="J13" i="19" s="1"/>
  <c r="M12" i="19"/>
  <c r="B12" i="19"/>
  <c r="AE12" i="19"/>
  <c r="AF12" i="19" s="1"/>
  <c r="G20" i="25" s="1"/>
  <c r="M13" i="31"/>
  <c r="D6" i="19"/>
  <c r="L9" i="19"/>
  <c r="G17" i="28"/>
  <c r="E12" i="25"/>
  <c r="E10" i="31" s="1"/>
  <c r="B133" i="17"/>
  <c r="J22" i="36" l="1"/>
  <c r="C22" i="36"/>
  <c r="J21" i="37"/>
  <c r="C21" i="37"/>
  <c r="I21" i="37"/>
  <c r="I22" i="36"/>
  <c r="J13" i="11"/>
  <c r="C13" i="11"/>
  <c r="K8" i="36"/>
  <c r="L17" i="28" s="1"/>
  <c r="P8" i="36"/>
  <c r="Q8" i="36" s="1"/>
  <c r="P15" i="31"/>
  <c r="G9" i="11"/>
  <c r="K8" i="37"/>
  <c r="M17" i="28" s="1"/>
  <c r="L16" i="28"/>
  <c r="P8" i="37"/>
  <c r="Q8" i="37" s="1"/>
  <c r="Q15" i="31"/>
  <c r="AA7" i="37"/>
  <c r="R7" i="37"/>
  <c r="U7" i="36"/>
  <c r="R7" i="36"/>
  <c r="C13" i="19"/>
  <c r="H13" i="19"/>
  <c r="H20" i="37"/>
  <c r="H20" i="36"/>
  <c r="D20" i="37"/>
  <c r="D21" i="36"/>
  <c r="X7" i="37"/>
  <c r="Y7" i="37" s="1"/>
  <c r="AC7" i="37" s="1"/>
  <c r="G9" i="37"/>
  <c r="AD6" i="36"/>
  <c r="F11" i="37"/>
  <c r="F12" i="37" s="1"/>
  <c r="F13" i="37" s="1"/>
  <c r="F14" i="37" s="1"/>
  <c r="F15" i="37" s="1"/>
  <c r="F16" i="37" s="1"/>
  <c r="F17" i="37" s="1"/>
  <c r="F18" i="37" s="1"/>
  <c r="F19" i="37" s="1"/>
  <c r="F20" i="37" s="1"/>
  <c r="AA7" i="36"/>
  <c r="AB7" i="36" s="1"/>
  <c r="G9" i="36"/>
  <c r="AB7" i="37"/>
  <c r="X7" i="36"/>
  <c r="Y7" i="36" s="1"/>
  <c r="Z7" i="36" s="1"/>
  <c r="F10" i="36"/>
  <c r="F11" i="36" s="1"/>
  <c r="F12" i="36" s="1"/>
  <c r="F13" i="36" s="1"/>
  <c r="F14" i="36" s="1"/>
  <c r="F15" i="36" s="1"/>
  <c r="F16" i="36" s="1"/>
  <c r="F17" i="36" s="1"/>
  <c r="F18" i="36" s="1"/>
  <c r="F19" i="36" s="1"/>
  <c r="F20" i="36" s="1"/>
  <c r="E21" i="36"/>
  <c r="AE21" i="37"/>
  <c r="AF21" i="37" s="1"/>
  <c r="O21" i="37"/>
  <c r="B21" i="37"/>
  <c r="M21" i="37"/>
  <c r="N21" i="37" s="1"/>
  <c r="A22" i="37"/>
  <c r="L21" i="37"/>
  <c r="V21" i="37"/>
  <c r="E21" i="37"/>
  <c r="A23" i="36"/>
  <c r="M22" i="36"/>
  <c r="N22" i="36" s="1"/>
  <c r="L22" i="36"/>
  <c r="AE22" i="36"/>
  <c r="AF22" i="36" s="1"/>
  <c r="O22" i="36"/>
  <c r="B22" i="36"/>
  <c r="V22" i="36"/>
  <c r="C19" i="31"/>
  <c r="H11" i="33"/>
  <c r="C19" i="30"/>
  <c r="C20" i="25"/>
  <c r="C21" i="28"/>
  <c r="A14" i="11"/>
  <c r="B13" i="11"/>
  <c r="M13" i="11"/>
  <c r="H13" i="11"/>
  <c r="AE13" i="11"/>
  <c r="AF13" i="11" s="1"/>
  <c r="F21" i="25" s="1"/>
  <c r="D20" i="25"/>
  <c r="D19" i="30"/>
  <c r="D21" i="28"/>
  <c r="D19" i="31"/>
  <c r="I11" i="33"/>
  <c r="J11" i="33"/>
  <c r="M18" i="31"/>
  <c r="L18" i="31"/>
  <c r="E20" i="25"/>
  <c r="E19" i="31"/>
  <c r="E21" i="28"/>
  <c r="E19" i="30"/>
  <c r="A14" i="19"/>
  <c r="J14" i="19" s="1"/>
  <c r="B13" i="19"/>
  <c r="M13" i="19"/>
  <c r="AE13" i="19"/>
  <c r="AF13" i="19" s="1"/>
  <c r="G21" i="25" s="1"/>
  <c r="L10" i="19"/>
  <c r="G18" i="28"/>
  <c r="I23" i="36" l="1"/>
  <c r="J14" i="11"/>
  <c r="C14" i="11"/>
  <c r="J23" i="36"/>
  <c r="C23" i="36"/>
  <c r="J22" i="37"/>
  <c r="C22" i="37"/>
  <c r="I22" i="37"/>
  <c r="P9" i="37"/>
  <c r="Q9" i="37" s="1"/>
  <c r="Q16" i="31"/>
  <c r="K9" i="37"/>
  <c r="M18" i="28" s="1"/>
  <c r="G10" i="11"/>
  <c r="P9" i="36"/>
  <c r="Q9" i="36" s="1"/>
  <c r="P16" i="31"/>
  <c r="K9" i="36"/>
  <c r="L18" i="28" s="1"/>
  <c r="K14" i="30"/>
  <c r="J14" i="30"/>
  <c r="C14" i="19"/>
  <c r="H14" i="19"/>
  <c r="D22" i="36"/>
  <c r="H21" i="37"/>
  <c r="H21" i="36"/>
  <c r="F21" i="36"/>
  <c r="Z7" i="37"/>
  <c r="W7" i="36"/>
  <c r="X8" i="36" s="1"/>
  <c r="Y8" i="36" s="1"/>
  <c r="W8" i="36" s="1"/>
  <c r="X9" i="36" s="1"/>
  <c r="Y9" i="36" s="1"/>
  <c r="W9" i="36" s="1"/>
  <c r="X10" i="36" s="1"/>
  <c r="Y10" i="36" s="1"/>
  <c r="W10" i="36" s="1"/>
  <c r="G10" i="36"/>
  <c r="S8" i="37"/>
  <c r="T8" i="37" s="1"/>
  <c r="U8" i="37" s="1"/>
  <c r="K14" i="31"/>
  <c r="G10" i="37"/>
  <c r="AD7" i="37"/>
  <c r="J14" i="31"/>
  <c r="S8" i="36"/>
  <c r="T8" i="36" s="1"/>
  <c r="U8" i="36" s="1"/>
  <c r="AC7" i="36"/>
  <c r="W7" i="37"/>
  <c r="E22" i="36"/>
  <c r="A23" i="37"/>
  <c r="V22" i="37"/>
  <c r="L22" i="37"/>
  <c r="E22" i="37"/>
  <c r="B22" i="37"/>
  <c r="AE22" i="37"/>
  <c r="AF22" i="37" s="1"/>
  <c r="O22" i="37"/>
  <c r="M22" i="37"/>
  <c r="N22" i="37" s="1"/>
  <c r="D21" i="37"/>
  <c r="F21" i="37"/>
  <c r="V23" i="36"/>
  <c r="A24" i="36"/>
  <c r="M23" i="36"/>
  <c r="N23" i="36" s="1"/>
  <c r="L23" i="36"/>
  <c r="B23" i="36"/>
  <c r="AE23" i="36"/>
  <c r="AF23" i="36" s="1"/>
  <c r="O23" i="36"/>
  <c r="C20" i="31"/>
  <c r="H12" i="33"/>
  <c r="C22" i="28"/>
  <c r="C20" i="30"/>
  <c r="C21" i="25"/>
  <c r="A15" i="11"/>
  <c r="M14" i="11"/>
  <c r="B14" i="11"/>
  <c r="H14" i="11"/>
  <c r="AE14" i="11"/>
  <c r="AF14" i="11" s="1"/>
  <c r="F22" i="25" s="1"/>
  <c r="D22" i="28"/>
  <c r="D20" i="30"/>
  <c r="D21" i="25"/>
  <c r="D20" i="31"/>
  <c r="I12" i="33"/>
  <c r="J12" i="33"/>
  <c r="A15" i="19"/>
  <c r="J15" i="19" s="1"/>
  <c r="B14" i="19"/>
  <c r="M14" i="19"/>
  <c r="AE14" i="19"/>
  <c r="AF14" i="19" s="1"/>
  <c r="G22" i="25" s="1"/>
  <c r="M19" i="31"/>
  <c r="L19" i="31"/>
  <c r="E20" i="31"/>
  <c r="E22" i="28"/>
  <c r="E20" i="30"/>
  <c r="E21" i="25"/>
  <c r="L11" i="19"/>
  <c r="G19" i="28"/>
  <c r="V6" i="19"/>
  <c r="V7" i="19" s="1"/>
  <c r="V8" i="19" s="1"/>
  <c r="V9" i="19" s="1"/>
  <c r="V10" i="19" s="1"/>
  <c r="V11" i="19" s="1"/>
  <c r="V12" i="19" s="1"/>
  <c r="V13" i="19" s="1"/>
  <c r="V14" i="19" s="1"/>
  <c r="V15" i="19" s="1"/>
  <c r="V6" i="11"/>
  <c r="V7" i="11" s="1"/>
  <c r="V8" i="11" s="1"/>
  <c r="V9" i="11" s="1"/>
  <c r="V10" i="11" s="1"/>
  <c r="V11" i="11" s="1"/>
  <c r="V12" i="11" s="1"/>
  <c r="V13" i="11" s="1"/>
  <c r="V14" i="11" s="1"/>
  <c r="V15" i="11" s="1"/>
  <c r="L6" i="11"/>
  <c r="I23" i="37" l="1"/>
  <c r="J24" i="36"/>
  <c r="C24" i="36"/>
  <c r="J15" i="11"/>
  <c r="C15" i="11"/>
  <c r="J23" i="37"/>
  <c r="C23" i="37"/>
  <c r="I24" i="36"/>
  <c r="P10" i="36"/>
  <c r="Q10" i="36" s="1"/>
  <c r="P17" i="31"/>
  <c r="K10" i="37"/>
  <c r="M19" i="28" s="1"/>
  <c r="G11" i="11"/>
  <c r="P10" i="37"/>
  <c r="Q10" i="37" s="1"/>
  <c r="Q17" i="31"/>
  <c r="K10" i="36"/>
  <c r="L19" i="28" s="1"/>
  <c r="R8" i="36"/>
  <c r="J15" i="31" s="1"/>
  <c r="K15" i="30"/>
  <c r="R8" i="37"/>
  <c r="D23" i="36"/>
  <c r="D24" i="36" s="1"/>
  <c r="C15" i="19"/>
  <c r="H15" i="19"/>
  <c r="F22" i="36"/>
  <c r="H22" i="37"/>
  <c r="H22" i="36"/>
  <c r="Z8" i="36"/>
  <c r="Z9" i="36" s="1"/>
  <c r="Z10" i="36" s="1"/>
  <c r="X8" i="37"/>
  <c r="Y8" i="37" s="1"/>
  <c r="AC8" i="37" s="1"/>
  <c r="AD8" i="37" s="1"/>
  <c r="G11" i="37"/>
  <c r="X11" i="36"/>
  <c r="Y11" i="36" s="1"/>
  <c r="W11" i="36" s="1"/>
  <c r="AD7" i="36"/>
  <c r="AC8" i="36"/>
  <c r="AA8" i="36"/>
  <c r="AB8" i="36" s="1"/>
  <c r="J15" i="30"/>
  <c r="D22" i="37"/>
  <c r="AA8" i="37"/>
  <c r="G11" i="36"/>
  <c r="E23" i="36"/>
  <c r="A24" i="37"/>
  <c r="M23" i="37"/>
  <c r="N23" i="37" s="1"/>
  <c r="L23" i="37"/>
  <c r="O23" i="37"/>
  <c r="V23" i="37"/>
  <c r="AE23" i="37"/>
  <c r="AF23" i="37" s="1"/>
  <c r="B23" i="37"/>
  <c r="F22" i="37"/>
  <c r="AE24" i="36"/>
  <c r="AF24" i="36" s="1"/>
  <c r="O24" i="36"/>
  <c r="B24" i="36"/>
  <c r="V24" i="36"/>
  <c r="A25" i="36"/>
  <c r="M24" i="36"/>
  <c r="N24" i="36" s="1"/>
  <c r="L24" i="36"/>
  <c r="A16" i="11"/>
  <c r="B15" i="11"/>
  <c r="M15" i="11"/>
  <c r="H15" i="11"/>
  <c r="AE15" i="11"/>
  <c r="AF15" i="11" s="1"/>
  <c r="F23" i="25" s="1"/>
  <c r="C21" i="31"/>
  <c r="C23" i="28"/>
  <c r="C21" i="30"/>
  <c r="C22" i="25"/>
  <c r="H13" i="33"/>
  <c r="D21" i="31"/>
  <c r="D23" i="28"/>
  <c r="D22" i="25"/>
  <c r="D21" i="30"/>
  <c r="I13" i="33"/>
  <c r="J13" i="33"/>
  <c r="L20" i="31"/>
  <c r="E23" i="28"/>
  <c r="E22" i="25"/>
  <c r="E21" i="30"/>
  <c r="E21" i="31"/>
  <c r="A16" i="19"/>
  <c r="J16" i="19" s="1"/>
  <c r="M15" i="19"/>
  <c r="B15" i="19"/>
  <c r="AE15" i="19"/>
  <c r="AF15" i="19" s="1"/>
  <c r="G23" i="25" s="1"/>
  <c r="V16" i="19"/>
  <c r="M20" i="31"/>
  <c r="L12" i="19"/>
  <c r="G20" i="28"/>
  <c r="L7" i="11"/>
  <c r="F15" i="28"/>
  <c r="T6" i="11"/>
  <c r="I25" i="36" l="1"/>
  <c r="J16" i="11"/>
  <c r="C16" i="11"/>
  <c r="J25" i="36"/>
  <c r="C25" i="36"/>
  <c r="J24" i="37"/>
  <c r="C24" i="37"/>
  <c r="I24" i="37"/>
  <c r="S9" i="36"/>
  <c r="T9" i="36" s="1"/>
  <c r="R9" i="36" s="1"/>
  <c r="J16" i="31" s="1"/>
  <c r="K11" i="37"/>
  <c r="M20" i="28" s="1"/>
  <c r="P11" i="37"/>
  <c r="Q11" i="37" s="1"/>
  <c r="Q18" i="31"/>
  <c r="G12" i="11"/>
  <c r="P11" i="36"/>
  <c r="Q11" i="36" s="1"/>
  <c r="P18" i="31"/>
  <c r="K11" i="36"/>
  <c r="L20" i="28" s="1"/>
  <c r="C16" i="19"/>
  <c r="H16" i="19"/>
  <c r="F23" i="36"/>
  <c r="H23" i="37"/>
  <c r="H23" i="36"/>
  <c r="D23" i="37"/>
  <c r="Z8" i="37"/>
  <c r="Z11" i="36"/>
  <c r="AC9" i="36"/>
  <c r="AD8" i="36"/>
  <c r="K15" i="31"/>
  <c r="S9" i="37"/>
  <c r="T9" i="37" s="1"/>
  <c r="U9" i="37" s="1"/>
  <c r="G12" i="37"/>
  <c r="W8" i="37"/>
  <c r="AB8" i="37"/>
  <c r="X12" i="36"/>
  <c r="Y12" i="36" s="1"/>
  <c r="G12" i="36"/>
  <c r="E23" i="37"/>
  <c r="F23" i="37" s="1"/>
  <c r="V24" i="37"/>
  <c r="M24" i="37"/>
  <c r="N24" i="37" s="1"/>
  <c r="B24" i="37"/>
  <c r="AE24" i="37"/>
  <c r="AF24" i="37" s="1"/>
  <c r="L24" i="37"/>
  <c r="E24" i="37"/>
  <c r="A25" i="37"/>
  <c r="O24" i="37"/>
  <c r="E24" i="36"/>
  <c r="L25" i="36"/>
  <c r="D25" i="36"/>
  <c r="AE25" i="36"/>
  <c r="AF25" i="36" s="1"/>
  <c r="O25" i="36"/>
  <c r="B25" i="36"/>
  <c r="V25" i="36"/>
  <c r="A26" i="36"/>
  <c r="C26" i="36" s="1"/>
  <c r="M25" i="36"/>
  <c r="N25" i="36" s="1"/>
  <c r="C24" i="28"/>
  <c r="C23" i="25"/>
  <c r="C22" i="30"/>
  <c r="C22" i="31"/>
  <c r="H14" i="33"/>
  <c r="A17" i="11"/>
  <c r="B16" i="11"/>
  <c r="M16" i="11"/>
  <c r="H16" i="11"/>
  <c r="AE16" i="11"/>
  <c r="AF16" i="11" s="1"/>
  <c r="F24" i="25" s="1"/>
  <c r="V16" i="11"/>
  <c r="V17" i="11" s="1"/>
  <c r="D22" i="30"/>
  <c r="D24" i="28"/>
  <c r="D22" i="31"/>
  <c r="D23" i="25"/>
  <c r="I14" i="33"/>
  <c r="J14" i="33"/>
  <c r="L21" i="31"/>
  <c r="A17" i="19"/>
  <c r="J17" i="19" s="1"/>
  <c r="M16" i="19"/>
  <c r="B16" i="19"/>
  <c r="AE16" i="19"/>
  <c r="AF16" i="19" s="1"/>
  <c r="G24" i="25" s="1"/>
  <c r="M21" i="31"/>
  <c r="E22" i="31"/>
  <c r="E23" i="25"/>
  <c r="E24" i="28"/>
  <c r="E22" i="30"/>
  <c r="L8" i="11"/>
  <c r="F16" i="28"/>
  <c r="L13" i="19"/>
  <c r="G21" i="28"/>
  <c r="Y6" i="19"/>
  <c r="P2" i="19"/>
  <c r="I6" i="19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C131" i="17"/>
  <c r="C133" i="17" s="1"/>
  <c r="I25" i="37" l="1"/>
  <c r="J26" i="36"/>
  <c r="J17" i="11"/>
  <c r="C17" i="11"/>
  <c r="J25" i="37"/>
  <c r="C25" i="37"/>
  <c r="I26" i="36"/>
  <c r="U9" i="36"/>
  <c r="J16" i="30" s="1"/>
  <c r="AA9" i="36"/>
  <c r="AB9" i="36" s="1"/>
  <c r="S10" i="36"/>
  <c r="T10" i="36" s="1"/>
  <c r="R10" i="36" s="1"/>
  <c r="F24" i="36"/>
  <c r="P12" i="37"/>
  <c r="Q12" i="37" s="1"/>
  <c r="Q19" i="31"/>
  <c r="K12" i="37"/>
  <c r="M21" i="28" s="1"/>
  <c r="P12" i="36"/>
  <c r="Q12" i="36" s="1"/>
  <c r="P19" i="31"/>
  <c r="K12" i="36"/>
  <c r="L21" i="28" s="1"/>
  <c r="G13" i="11"/>
  <c r="AA9" i="37"/>
  <c r="AB9" i="37" s="1"/>
  <c r="R9" i="37"/>
  <c r="C17" i="19"/>
  <c r="H17" i="19"/>
  <c r="V17" i="19"/>
  <c r="H24" i="37"/>
  <c r="H24" i="36"/>
  <c r="Z12" i="36"/>
  <c r="W12" i="36"/>
  <c r="X13" i="36" s="1"/>
  <c r="Y13" i="36" s="1"/>
  <c r="G13" i="36"/>
  <c r="X9" i="37"/>
  <c r="Y9" i="37" s="1"/>
  <c r="AD9" i="36"/>
  <c r="AC10" i="36"/>
  <c r="G13" i="37"/>
  <c r="E25" i="36"/>
  <c r="D24" i="37"/>
  <c r="Z6" i="19"/>
  <c r="G13" i="30" s="1"/>
  <c r="F24" i="37"/>
  <c r="AE25" i="37"/>
  <c r="AF25" i="37" s="1"/>
  <c r="O25" i="37"/>
  <c r="B25" i="37"/>
  <c r="M25" i="37"/>
  <c r="N25" i="37" s="1"/>
  <c r="L25" i="37"/>
  <c r="A26" i="37"/>
  <c r="C26" i="37" s="1"/>
  <c r="V25" i="37"/>
  <c r="A27" i="36"/>
  <c r="C27" i="36" s="1"/>
  <c r="M26" i="36"/>
  <c r="N26" i="36" s="1"/>
  <c r="L26" i="36"/>
  <c r="D26" i="36"/>
  <c r="AE26" i="36"/>
  <c r="AF26" i="36" s="1"/>
  <c r="O26" i="36"/>
  <c r="B26" i="36"/>
  <c r="V26" i="36"/>
  <c r="C23" i="30"/>
  <c r="C24" i="25"/>
  <c r="H15" i="33"/>
  <c r="C23" i="31"/>
  <c r="C25" i="28"/>
  <c r="A18" i="11"/>
  <c r="M17" i="11"/>
  <c r="B17" i="11"/>
  <c r="H17" i="11"/>
  <c r="AE17" i="11"/>
  <c r="AF17" i="11" s="1"/>
  <c r="F25" i="25" s="1"/>
  <c r="V18" i="11"/>
  <c r="D24" i="25"/>
  <c r="D23" i="30"/>
  <c r="D23" i="31"/>
  <c r="D25" i="28"/>
  <c r="I15" i="33"/>
  <c r="J15" i="33"/>
  <c r="L22" i="31"/>
  <c r="E24" i="25"/>
  <c r="E25" i="28"/>
  <c r="E23" i="31"/>
  <c r="E23" i="30"/>
  <c r="A18" i="19"/>
  <c r="J18" i="19" s="1"/>
  <c r="B17" i="19"/>
  <c r="M17" i="19"/>
  <c r="N17" i="19" s="1"/>
  <c r="AE17" i="19"/>
  <c r="AF17" i="19" s="1"/>
  <c r="G25" i="25" s="1"/>
  <c r="M22" i="31"/>
  <c r="L14" i="19"/>
  <c r="G22" i="28"/>
  <c r="E12" i="19"/>
  <c r="E15" i="19"/>
  <c r="N8" i="19"/>
  <c r="E8" i="19"/>
  <c r="E13" i="19"/>
  <c r="N6" i="19"/>
  <c r="N7" i="19"/>
  <c r="E11" i="19"/>
  <c r="E16" i="19"/>
  <c r="E14" i="19"/>
  <c r="E9" i="19"/>
  <c r="N15" i="19"/>
  <c r="E6" i="19"/>
  <c r="E7" i="19"/>
  <c r="N13" i="19"/>
  <c r="N14" i="19"/>
  <c r="E10" i="19"/>
  <c r="N16" i="19"/>
  <c r="N10" i="19"/>
  <c r="N11" i="19"/>
  <c r="N9" i="19"/>
  <c r="N12" i="19"/>
  <c r="L9" i="11"/>
  <c r="F17" i="28"/>
  <c r="AC6" i="19"/>
  <c r="G6" i="19"/>
  <c r="C117" i="17"/>
  <c r="W6" i="19"/>
  <c r="I26" i="37" l="1"/>
  <c r="I27" i="36"/>
  <c r="J18" i="11"/>
  <c r="C18" i="11"/>
  <c r="J26" i="37"/>
  <c r="J27" i="36"/>
  <c r="F25" i="36"/>
  <c r="AA10" i="36"/>
  <c r="AB10" i="36" s="1"/>
  <c r="U10" i="36"/>
  <c r="J17" i="30" s="1"/>
  <c r="P13" i="37"/>
  <c r="Q13" i="37" s="1"/>
  <c r="Q20" i="31"/>
  <c r="K13" i="37"/>
  <c r="M22" i="28" s="1"/>
  <c r="K13" i="36"/>
  <c r="L22" i="28" s="1"/>
  <c r="K6" i="19"/>
  <c r="P6" i="19"/>
  <c r="Q6" i="19" s="1"/>
  <c r="O13" i="31"/>
  <c r="P13" i="36"/>
  <c r="Q13" i="36" s="1"/>
  <c r="P20" i="31"/>
  <c r="G14" i="11"/>
  <c r="V18" i="19"/>
  <c r="C18" i="19"/>
  <c r="E18" i="19" s="1"/>
  <c r="H18" i="19"/>
  <c r="D25" i="37"/>
  <c r="D26" i="37" s="1"/>
  <c r="H25" i="37"/>
  <c r="H26" i="37" s="1"/>
  <c r="H25" i="36"/>
  <c r="Z13" i="36"/>
  <c r="S11" i="36"/>
  <c r="T11" i="36" s="1"/>
  <c r="R11" i="36" s="1"/>
  <c r="J17" i="31"/>
  <c r="AC9" i="37"/>
  <c r="Z9" i="37"/>
  <c r="AD10" i="36"/>
  <c r="AC11" i="36"/>
  <c r="K16" i="30"/>
  <c r="G14" i="36"/>
  <c r="G14" i="37"/>
  <c r="K16" i="31"/>
  <c r="S10" i="37"/>
  <c r="T10" i="37" s="1"/>
  <c r="U10" i="37" s="1"/>
  <c r="W9" i="37"/>
  <c r="W13" i="36"/>
  <c r="E26" i="36"/>
  <c r="F26" i="36" s="1"/>
  <c r="E25" i="37"/>
  <c r="F25" i="37" s="1"/>
  <c r="K15" i="28"/>
  <c r="L26" i="37"/>
  <c r="AE26" i="37"/>
  <c r="AF26" i="37" s="1"/>
  <c r="O26" i="37"/>
  <c r="A27" i="37"/>
  <c r="C27" i="37" s="1"/>
  <c r="B26" i="37"/>
  <c r="V26" i="37"/>
  <c r="E26" i="37"/>
  <c r="M26" i="37"/>
  <c r="N26" i="37" s="1"/>
  <c r="V27" i="36"/>
  <c r="A28" i="36"/>
  <c r="C28" i="36" s="1"/>
  <c r="M27" i="36"/>
  <c r="N27" i="36" s="1"/>
  <c r="L27" i="36"/>
  <c r="D27" i="36"/>
  <c r="B27" i="36"/>
  <c r="AE27" i="36"/>
  <c r="AF27" i="36" s="1"/>
  <c r="O27" i="36"/>
  <c r="A19" i="11"/>
  <c r="M18" i="11"/>
  <c r="B18" i="11"/>
  <c r="AE18" i="11"/>
  <c r="AF18" i="11" s="1"/>
  <c r="F26" i="25" s="1"/>
  <c r="H18" i="11"/>
  <c r="C24" i="31"/>
  <c r="C25" i="25"/>
  <c r="C26" i="28"/>
  <c r="C24" i="30"/>
  <c r="H16" i="33"/>
  <c r="D26" i="28"/>
  <c r="D25" i="25"/>
  <c r="D24" i="31"/>
  <c r="D24" i="30"/>
  <c r="I16" i="33"/>
  <c r="J16" i="33"/>
  <c r="L23" i="31"/>
  <c r="M23" i="31"/>
  <c r="A19" i="19"/>
  <c r="J19" i="19" s="1"/>
  <c r="B18" i="19"/>
  <c r="M18" i="19"/>
  <c r="N18" i="19" s="1"/>
  <c r="AE18" i="19"/>
  <c r="AF18" i="19" s="1"/>
  <c r="G26" i="25" s="1"/>
  <c r="E17" i="19"/>
  <c r="I18" i="19"/>
  <c r="E24" i="30"/>
  <c r="E25" i="25"/>
  <c r="E24" i="31"/>
  <c r="E26" i="28"/>
  <c r="L15" i="19"/>
  <c r="G23" i="28"/>
  <c r="G7" i="19"/>
  <c r="L10" i="11"/>
  <c r="F18" i="28"/>
  <c r="G13" i="31"/>
  <c r="X7" i="19"/>
  <c r="Y7" i="19" s="1"/>
  <c r="Z7" i="19" s="1"/>
  <c r="G14" i="30" s="1"/>
  <c r="AD6" i="19"/>
  <c r="L5" i="33" s="1"/>
  <c r="O6" i="19"/>
  <c r="O7" i="19" s="1"/>
  <c r="O8" i="19" s="1"/>
  <c r="O9" i="19" s="1"/>
  <c r="O10" i="19" s="1"/>
  <c r="O11" i="19" s="1"/>
  <c r="O12" i="19" s="1"/>
  <c r="O13" i="19" s="1"/>
  <c r="O14" i="19" s="1"/>
  <c r="O15" i="19" s="1"/>
  <c r="O16" i="19" s="1"/>
  <c r="O17" i="19" s="1"/>
  <c r="O18" i="19" s="1"/>
  <c r="H27" i="37" l="1"/>
  <c r="O19" i="19"/>
  <c r="J19" i="11"/>
  <c r="C19" i="11"/>
  <c r="I19" i="19"/>
  <c r="J28" i="36"/>
  <c r="I28" i="36"/>
  <c r="J27" i="37"/>
  <c r="I27" i="37"/>
  <c r="K14" i="37"/>
  <c r="M23" i="28" s="1"/>
  <c r="K14" i="36"/>
  <c r="L23" i="28" s="1"/>
  <c r="P7" i="19"/>
  <c r="O14" i="31"/>
  <c r="P14" i="36"/>
  <c r="Q14" i="36" s="1"/>
  <c r="P21" i="31"/>
  <c r="P14" i="37"/>
  <c r="Q14" i="37" s="1"/>
  <c r="Q21" i="31"/>
  <c r="G15" i="11"/>
  <c r="K7" i="19"/>
  <c r="K16" i="28" s="1"/>
  <c r="R10" i="37"/>
  <c r="U11" i="36"/>
  <c r="J18" i="30" s="1"/>
  <c r="C19" i="19"/>
  <c r="E19" i="19" s="1"/>
  <c r="H19" i="19"/>
  <c r="F26" i="37"/>
  <c r="H26" i="36"/>
  <c r="AA11" i="36"/>
  <c r="AB11" i="36" s="1"/>
  <c r="AA10" i="37"/>
  <c r="AC12" i="36"/>
  <c r="AD11" i="36"/>
  <c r="G15" i="36"/>
  <c r="AD9" i="37"/>
  <c r="X14" i="36"/>
  <c r="Y14" i="36" s="1"/>
  <c r="Z14" i="36" s="1"/>
  <c r="X10" i="37"/>
  <c r="Y10" i="37" s="1"/>
  <c r="Z10" i="37" s="1"/>
  <c r="G15" i="37"/>
  <c r="J18" i="31"/>
  <c r="S12" i="36"/>
  <c r="T12" i="36" s="1"/>
  <c r="R12" i="36" s="1"/>
  <c r="E27" i="36"/>
  <c r="F27" i="36" s="1"/>
  <c r="A28" i="37"/>
  <c r="C28" i="37" s="1"/>
  <c r="M27" i="37"/>
  <c r="N27" i="37" s="1"/>
  <c r="V27" i="37"/>
  <c r="AE27" i="37"/>
  <c r="AF27" i="37" s="1"/>
  <c r="O27" i="37"/>
  <c r="D27" i="37"/>
  <c r="B27" i="37"/>
  <c r="L27" i="37"/>
  <c r="O28" i="36"/>
  <c r="B28" i="36"/>
  <c r="AE28" i="36"/>
  <c r="AF28" i="36" s="1"/>
  <c r="V28" i="36"/>
  <c r="M28" i="36"/>
  <c r="N28" i="36" s="1"/>
  <c r="D28" i="36"/>
  <c r="A29" i="36"/>
  <c r="C29" i="36" s="1"/>
  <c r="L28" i="36"/>
  <c r="C25" i="31"/>
  <c r="C26" i="25"/>
  <c r="C27" i="28"/>
  <c r="C25" i="30"/>
  <c r="H17" i="33"/>
  <c r="A20" i="11"/>
  <c r="B19" i="11"/>
  <c r="M19" i="11"/>
  <c r="AE19" i="11"/>
  <c r="AF19" i="11" s="1"/>
  <c r="F27" i="25" s="1"/>
  <c r="H19" i="11"/>
  <c r="V19" i="11"/>
  <c r="V20" i="11" s="1"/>
  <c r="D25" i="31"/>
  <c r="D27" i="28"/>
  <c r="D25" i="30"/>
  <c r="D26" i="25"/>
  <c r="I17" i="33"/>
  <c r="J17" i="33"/>
  <c r="L24" i="31"/>
  <c r="W7" i="19"/>
  <c r="X8" i="19" s="1"/>
  <c r="M24" i="31"/>
  <c r="E27" i="28"/>
  <c r="E25" i="31"/>
  <c r="E25" i="30"/>
  <c r="E26" i="25"/>
  <c r="A20" i="19"/>
  <c r="J20" i="19" s="1"/>
  <c r="M19" i="19"/>
  <c r="N19" i="19" s="1"/>
  <c r="B19" i="19"/>
  <c r="AE19" i="19"/>
  <c r="AF19" i="19" s="1"/>
  <c r="G27" i="25" s="1"/>
  <c r="V19" i="19"/>
  <c r="L16" i="19"/>
  <c r="G24" i="28"/>
  <c r="L11" i="11"/>
  <c r="F19" i="28"/>
  <c r="G8" i="19"/>
  <c r="D7" i="19"/>
  <c r="I15" i="28"/>
  <c r="AC7" i="19"/>
  <c r="AD7" i="19" s="1"/>
  <c r="L6" i="33" s="1"/>
  <c r="F6" i="19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I6" i="11"/>
  <c r="J28" i="37" l="1"/>
  <c r="J20" i="11"/>
  <c r="C20" i="11"/>
  <c r="I29" i="36"/>
  <c r="J29" i="36"/>
  <c r="I28" i="37"/>
  <c r="H28" i="37"/>
  <c r="K6" i="11"/>
  <c r="J15" i="28" s="1"/>
  <c r="N13" i="31"/>
  <c r="R6" i="11"/>
  <c r="P8" i="19"/>
  <c r="O15" i="31"/>
  <c r="M25" i="31"/>
  <c r="K8" i="19"/>
  <c r="P15" i="37"/>
  <c r="Q15" i="37" s="1"/>
  <c r="Q22" i="31"/>
  <c r="G16" i="11"/>
  <c r="K15" i="37"/>
  <c r="M24" i="28" s="1"/>
  <c r="P15" i="36"/>
  <c r="Q15" i="36" s="1"/>
  <c r="P22" i="31"/>
  <c r="K15" i="36"/>
  <c r="L24" i="28" s="1"/>
  <c r="U12" i="36"/>
  <c r="I20" i="19"/>
  <c r="C20" i="19"/>
  <c r="E20" i="19" s="1"/>
  <c r="H20" i="19"/>
  <c r="E27" i="37"/>
  <c r="F27" i="37" s="1"/>
  <c r="H27" i="36"/>
  <c r="W10" i="37"/>
  <c r="X11" i="37" s="1"/>
  <c r="Y11" i="37" s="1"/>
  <c r="Z11" i="37" s="1"/>
  <c r="K17" i="30"/>
  <c r="AB10" i="37"/>
  <c r="G16" i="37"/>
  <c r="AA12" i="36"/>
  <c r="W14" i="36"/>
  <c r="X15" i="36" s="1"/>
  <c r="Y15" i="36" s="1"/>
  <c r="W15" i="36" s="1"/>
  <c r="X16" i="36" s="1"/>
  <c r="Y16" i="36" s="1"/>
  <c r="W16" i="36" s="1"/>
  <c r="X17" i="36" s="1"/>
  <c r="Y17" i="36" s="1"/>
  <c r="W17" i="36" s="1"/>
  <c r="X18" i="36" s="1"/>
  <c r="Y18" i="36" s="1"/>
  <c r="W18" i="36" s="1"/>
  <c r="AD12" i="36"/>
  <c r="AC13" i="36"/>
  <c r="K17" i="31"/>
  <c r="S11" i="37"/>
  <c r="T11" i="37" s="1"/>
  <c r="J19" i="31"/>
  <c r="S13" i="36"/>
  <c r="T13" i="36" s="1"/>
  <c r="R13" i="36" s="1"/>
  <c r="G16" i="36"/>
  <c r="AC10" i="37"/>
  <c r="V28" i="37"/>
  <c r="A29" i="37"/>
  <c r="C29" i="37" s="1"/>
  <c r="L28" i="37"/>
  <c r="D28" i="37"/>
  <c r="M28" i="37"/>
  <c r="N28" i="37" s="1"/>
  <c r="E28" i="37"/>
  <c r="B28" i="37"/>
  <c r="AE28" i="37"/>
  <c r="AF28" i="37" s="1"/>
  <c r="O28" i="37"/>
  <c r="AE29" i="36"/>
  <c r="AF29" i="36" s="1"/>
  <c r="O29" i="36"/>
  <c r="B29" i="36"/>
  <c r="A30" i="36"/>
  <c r="C30" i="36" s="1"/>
  <c r="M29" i="36"/>
  <c r="N29" i="36" s="1"/>
  <c r="V29" i="36"/>
  <c r="L29" i="36"/>
  <c r="D29" i="36"/>
  <c r="E28" i="36"/>
  <c r="F28" i="36" s="1"/>
  <c r="C26" i="30"/>
  <c r="C27" i="25"/>
  <c r="H18" i="33"/>
  <c r="C26" i="31"/>
  <c r="C28" i="28"/>
  <c r="A21" i="11"/>
  <c r="B20" i="11"/>
  <c r="M20" i="11"/>
  <c r="AE20" i="11"/>
  <c r="AF20" i="11" s="1"/>
  <c r="F28" i="25" s="1"/>
  <c r="H20" i="11"/>
  <c r="AA6" i="11"/>
  <c r="AB6" i="11" s="1"/>
  <c r="M5" i="33" s="1"/>
  <c r="D26" i="30"/>
  <c r="D26" i="31"/>
  <c r="D27" i="25"/>
  <c r="D28" i="28"/>
  <c r="I18" i="33"/>
  <c r="J18" i="33"/>
  <c r="L25" i="31"/>
  <c r="F19" i="19"/>
  <c r="A21" i="19"/>
  <c r="J21" i="19" s="1"/>
  <c r="M20" i="19"/>
  <c r="N20" i="19" s="1"/>
  <c r="B20" i="19"/>
  <c r="AE20" i="19"/>
  <c r="AF20" i="19" s="1"/>
  <c r="G28" i="25" s="1"/>
  <c r="E27" i="25"/>
  <c r="E26" i="31"/>
  <c r="E28" i="28"/>
  <c r="E26" i="30"/>
  <c r="V20" i="19"/>
  <c r="V21" i="19" s="1"/>
  <c r="O20" i="19"/>
  <c r="I7" i="11"/>
  <c r="G9" i="19"/>
  <c r="L17" i="19"/>
  <c r="G25" i="28"/>
  <c r="Q7" i="19"/>
  <c r="L12" i="11"/>
  <c r="F20" i="28"/>
  <c r="G14" i="31"/>
  <c r="D8" i="19"/>
  <c r="I16" i="28"/>
  <c r="P2" i="11"/>
  <c r="P6" i="11" s="1"/>
  <c r="I30" i="36" l="1"/>
  <c r="J30" i="36"/>
  <c r="I29" i="37"/>
  <c r="H29" i="37"/>
  <c r="J21" i="11"/>
  <c r="C21" i="11"/>
  <c r="J29" i="37"/>
  <c r="R11" i="37"/>
  <c r="S12" i="37" s="1"/>
  <c r="T12" i="37" s="1"/>
  <c r="R12" i="37" s="1"/>
  <c r="U11" i="37"/>
  <c r="K9" i="19"/>
  <c r="K18" i="28" s="1"/>
  <c r="K17" i="28"/>
  <c r="P16" i="37"/>
  <c r="Q16" i="37" s="1"/>
  <c r="Q23" i="31"/>
  <c r="P16" i="36"/>
  <c r="Q16" i="36" s="1"/>
  <c r="P23" i="31"/>
  <c r="K16" i="37"/>
  <c r="M25" i="28" s="1"/>
  <c r="P9" i="19"/>
  <c r="O16" i="31"/>
  <c r="N14" i="31"/>
  <c r="P7" i="11"/>
  <c r="K16" i="36"/>
  <c r="L25" i="28" s="1"/>
  <c r="G17" i="11"/>
  <c r="K7" i="11"/>
  <c r="U6" i="11"/>
  <c r="H13" i="30" s="1"/>
  <c r="K18" i="30"/>
  <c r="U13" i="36"/>
  <c r="C21" i="19"/>
  <c r="E21" i="19" s="1"/>
  <c r="H21" i="19"/>
  <c r="F28" i="37"/>
  <c r="H28" i="36"/>
  <c r="Z15" i="36"/>
  <c r="Z16" i="36" s="1"/>
  <c r="Z17" i="36" s="1"/>
  <c r="Z18" i="36" s="1"/>
  <c r="K18" i="31"/>
  <c r="J19" i="30"/>
  <c r="J20" i="31"/>
  <c r="S14" i="36"/>
  <c r="T14" i="36" s="1"/>
  <c r="R14" i="36" s="1"/>
  <c r="AA13" i="36"/>
  <c r="AB12" i="36"/>
  <c r="AA11" i="37"/>
  <c r="AD10" i="37"/>
  <c r="AC11" i="37"/>
  <c r="AD13" i="36"/>
  <c r="AC14" i="36"/>
  <c r="X19" i="36"/>
  <c r="Y19" i="36" s="1"/>
  <c r="G17" i="36"/>
  <c r="W11" i="37"/>
  <c r="X12" i="37" s="1"/>
  <c r="Y12" i="37" s="1"/>
  <c r="W12" i="37" s="1"/>
  <c r="G17" i="37"/>
  <c r="AE29" i="37"/>
  <c r="AF29" i="37" s="1"/>
  <c r="O29" i="37"/>
  <c r="B29" i="37"/>
  <c r="M29" i="37"/>
  <c r="A30" i="37"/>
  <c r="C30" i="37" s="1"/>
  <c r="V29" i="37"/>
  <c r="L29" i="37"/>
  <c r="N29" i="37"/>
  <c r="D29" i="37"/>
  <c r="E29" i="37"/>
  <c r="E29" i="36"/>
  <c r="F29" i="36" s="1"/>
  <c r="L30" i="36"/>
  <c r="D30" i="36"/>
  <c r="AE30" i="36"/>
  <c r="AF30" i="36" s="1"/>
  <c r="O30" i="36"/>
  <c r="B30" i="36"/>
  <c r="V30" i="36"/>
  <c r="A31" i="36"/>
  <c r="C31" i="36" s="1"/>
  <c r="M30" i="36"/>
  <c r="N30" i="36" s="1"/>
  <c r="A22" i="11"/>
  <c r="B21" i="11"/>
  <c r="M21" i="11"/>
  <c r="N21" i="11" s="1"/>
  <c r="AE21" i="11"/>
  <c r="AF21" i="11" s="1"/>
  <c r="F29" i="25" s="1"/>
  <c r="H21" i="11"/>
  <c r="C27" i="30"/>
  <c r="C27" i="31"/>
  <c r="C28" i="25"/>
  <c r="C29" i="28"/>
  <c r="H19" i="33"/>
  <c r="V21" i="11"/>
  <c r="V22" i="11" s="1"/>
  <c r="D28" i="25"/>
  <c r="D27" i="30"/>
  <c r="D29" i="28"/>
  <c r="D27" i="31"/>
  <c r="I19" i="33"/>
  <c r="J19" i="33"/>
  <c r="L26" i="31"/>
  <c r="A22" i="19"/>
  <c r="J22" i="19" s="1"/>
  <c r="M21" i="19"/>
  <c r="N21" i="19" s="1"/>
  <c r="B21" i="19"/>
  <c r="AE21" i="19"/>
  <c r="AF21" i="19" s="1"/>
  <c r="G29" i="25" s="1"/>
  <c r="M26" i="31"/>
  <c r="E27" i="30"/>
  <c r="E28" i="25"/>
  <c r="E27" i="31"/>
  <c r="E29" i="28"/>
  <c r="F20" i="19"/>
  <c r="O21" i="19"/>
  <c r="I21" i="19"/>
  <c r="Q8" i="19"/>
  <c r="L13" i="11"/>
  <c r="F21" i="28"/>
  <c r="G10" i="19"/>
  <c r="N9" i="11"/>
  <c r="N16" i="11"/>
  <c r="N14" i="11"/>
  <c r="E7" i="11"/>
  <c r="N7" i="11"/>
  <c r="E13" i="11"/>
  <c r="E18" i="11"/>
  <c r="E17" i="11"/>
  <c r="E14" i="11"/>
  <c r="E12" i="11"/>
  <c r="N20" i="11"/>
  <c r="E9" i="11"/>
  <c r="E20" i="11"/>
  <c r="N10" i="11"/>
  <c r="E16" i="11"/>
  <c r="N6" i="11"/>
  <c r="N12" i="11"/>
  <c r="N19" i="11"/>
  <c r="E6" i="11"/>
  <c r="N17" i="11"/>
  <c r="E8" i="11"/>
  <c r="N8" i="11"/>
  <c r="E15" i="11"/>
  <c r="N15" i="11"/>
  <c r="E10" i="11"/>
  <c r="N13" i="11"/>
  <c r="N18" i="11"/>
  <c r="E11" i="11"/>
  <c r="N11" i="11"/>
  <c r="E19" i="11"/>
  <c r="L18" i="19"/>
  <c r="G26" i="28"/>
  <c r="I8" i="11"/>
  <c r="D9" i="19"/>
  <c r="I17" i="28"/>
  <c r="H13" i="31"/>
  <c r="S7" i="11"/>
  <c r="Y8" i="19"/>
  <c r="H30" i="37" l="1"/>
  <c r="J31" i="36"/>
  <c r="O22" i="19"/>
  <c r="J22" i="11"/>
  <c r="C22" i="11"/>
  <c r="I30" i="37"/>
  <c r="I22" i="19"/>
  <c r="J30" i="37"/>
  <c r="I31" i="36"/>
  <c r="U12" i="37"/>
  <c r="K19" i="30" s="1"/>
  <c r="K17" i="36"/>
  <c r="L26" i="28" s="1"/>
  <c r="K8" i="11"/>
  <c r="J17" i="28" s="1"/>
  <c r="P10" i="19"/>
  <c r="O17" i="31"/>
  <c r="J16" i="28"/>
  <c r="G18" i="11"/>
  <c r="K17" i="37"/>
  <c r="M26" i="28" s="1"/>
  <c r="P17" i="37"/>
  <c r="Q17" i="37" s="1"/>
  <c r="Q24" i="31"/>
  <c r="N15" i="31"/>
  <c r="P8" i="11"/>
  <c r="P17" i="36"/>
  <c r="Q17" i="36" s="1"/>
  <c r="P24" i="31"/>
  <c r="K10" i="19"/>
  <c r="K19" i="28" s="1"/>
  <c r="U14" i="36"/>
  <c r="C22" i="19"/>
  <c r="E22" i="19" s="1"/>
  <c r="H22" i="19"/>
  <c r="F29" i="37"/>
  <c r="H29" i="36"/>
  <c r="Z19" i="36"/>
  <c r="W19" i="36"/>
  <c r="X20" i="36" s="1"/>
  <c r="Y20" i="36" s="1"/>
  <c r="Z12" i="37"/>
  <c r="G18" i="36"/>
  <c r="AD11" i="37"/>
  <c r="AC12" i="37"/>
  <c r="K19" i="31"/>
  <c r="S13" i="37"/>
  <c r="T13" i="37" s="1"/>
  <c r="R13" i="37" s="1"/>
  <c r="G18" i="37"/>
  <c r="AB13" i="36"/>
  <c r="AA14" i="36"/>
  <c r="X13" i="37"/>
  <c r="Y13" i="37" s="1"/>
  <c r="AD14" i="36"/>
  <c r="AC15" i="36"/>
  <c r="AB11" i="37"/>
  <c r="AA12" i="37"/>
  <c r="J21" i="31"/>
  <c r="S15" i="36"/>
  <c r="T15" i="36" s="1"/>
  <c r="R15" i="36" s="1"/>
  <c r="J20" i="30"/>
  <c r="E21" i="11"/>
  <c r="E30" i="36"/>
  <c r="F30" i="36" s="1"/>
  <c r="L30" i="37"/>
  <c r="D30" i="37"/>
  <c r="B30" i="37"/>
  <c r="M30" i="37"/>
  <c r="N30" i="37" s="1"/>
  <c r="AE30" i="37"/>
  <c r="AF30" i="37" s="1"/>
  <c r="V30" i="37"/>
  <c r="E30" i="37"/>
  <c r="A31" i="37"/>
  <c r="C31" i="37" s="1"/>
  <c r="O30" i="37"/>
  <c r="A32" i="36"/>
  <c r="C32" i="36" s="1"/>
  <c r="M31" i="36"/>
  <c r="D31" i="36"/>
  <c r="L31" i="36"/>
  <c r="AE31" i="36"/>
  <c r="AF31" i="36" s="1"/>
  <c r="O31" i="36"/>
  <c r="B31" i="36"/>
  <c r="E31" i="36" s="1"/>
  <c r="F31" i="36" s="1"/>
  <c r="V31" i="36"/>
  <c r="N31" i="36"/>
  <c r="C28" i="31"/>
  <c r="H20" i="33"/>
  <c r="C30" i="28"/>
  <c r="C28" i="30"/>
  <c r="C29" i="25"/>
  <c r="A23" i="11"/>
  <c r="M22" i="11"/>
  <c r="N22" i="11" s="1"/>
  <c r="B22" i="11"/>
  <c r="AE22" i="11"/>
  <c r="AF22" i="11" s="1"/>
  <c r="F30" i="25" s="1"/>
  <c r="H22" i="11"/>
  <c r="D30" i="28"/>
  <c r="D29" i="25"/>
  <c r="D28" i="30"/>
  <c r="D28" i="31"/>
  <c r="I20" i="33"/>
  <c r="J20" i="33"/>
  <c r="L27" i="31"/>
  <c r="M27" i="31"/>
  <c r="E28" i="31"/>
  <c r="E28" i="30"/>
  <c r="E30" i="28"/>
  <c r="E29" i="25"/>
  <c r="F21" i="19"/>
  <c r="A23" i="19"/>
  <c r="J23" i="19" s="1"/>
  <c r="B22" i="19"/>
  <c r="M22" i="19"/>
  <c r="N22" i="19" s="1"/>
  <c r="AE22" i="19"/>
  <c r="AF22" i="19" s="1"/>
  <c r="G30" i="25" s="1"/>
  <c r="O23" i="19"/>
  <c r="V22" i="19"/>
  <c r="Q9" i="19"/>
  <c r="L19" i="19"/>
  <c r="G27" i="28"/>
  <c r="L14" i="11"/>
  <c r="F22" i="28"/>
  <c r="G11" i="19"/>
  <c r="I9" i="11"/>
  <c r="Z8" i="19"/>
  <c r="G15" i="30" s="1"/>
  <c r="W8" i="19"/>
  <c r="D10" i="19"/>
  <c r="I18" i="28"/>
  <c r="AC8" i="19"/>
  <c r="AD8" i="19" s="1"/>
  <c r="O6" i="1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J31" i="37" l="1"/>
  <c r="J23" i="11"/>
  <c r="C23" i="11"/>
  <c r="I31" i="37"/>
  <c r="J32" i="36"/>
  <c r="I32" i="36"/>
  <c r="H31" i="37"/>
  <c r="U13" i="37"/>
  <c r="K20" i="30" s="1"/>
  <c r="K18" i="36"/>
  <c r="K11" i="19"/>
  <c r="K20" i="28" s="1"/>
  <c r="N16" i="31"/>
  <c r="P9" i="11"/>
  <c r="K9" i="11"/>
  <c r="J18" i="28" s="1"/>
  <c r="K18" i="37"/>
  <c r="M27" i="28" s="1"/>
  <c r="P11" i="19"/>
  <c r="O18" i="31"/>
  <c r="P18" i="36"/>
  <c r="Q18" i="36" s="1"/>
  <c r="P25" i="31"/>
  <c r="G19" i="11"/>
  <c r="M28" i="31"/>
  <c r="P18" i="37"/>
  <c r="Q18" i="37" s="1"/>
  <c r="Q25" i="31"/>
  <c r="U15" i="36"/>
  <c r="C23" i="19"/>
  <c r="E23" i="19" s="1"/>
  <c r="H23" i="19"/>
  <c r="I23" i="19"/>
  <c r="V23" i="19"/>
  <c r="Z13" i="37"/>
  <c r="F30" i="37"/>
  <c r="H30" i="36"/>
  <c r="H31" i="36" s="1"/>
  <c r="H32" i="36" s="1"/>
  <c r="Z20" i="36"/>
  <c r="J21" i="30"/>
  <c r="AB12" i="37"/>
  <c r="AA13" i="37"/>
  <c r="W13" i="37"/>
  <c r="G19" i="37"/>
  <c r="L27" i="28"/>
  <c r="K20" i="31"/>
  <c r="S14" i="37"/>
  <c r="T14" i="37" s="1"/>
  <c r="R14" i="37" s="1"/>
  <c r="G19" i="36"/>
  <c r="J22" i="31"/>
  <c r="S16" i="36"/>
  <c r="T16" i="36" s="1"/>
  <c r="R16" i="36" s="1"/>
  <c r="AD15" i="36"/>
  <c r="AC16" i="36"/>
  <c r="AC13" i="37"/>
  <c r="AD12" i="37"/>
  <c r="W20" i="36"/>
  <c r="AA15" i="36"/>
  <c r="AB14" i="36"/>
  <c r="AE31" i="37"/>
  <c r="AF31" i="37" s="1"/>
  <c r="O31" i="37"/>
  <c r="M31" i="37"/>
  <c r="N31" i="37" s="1"/>
  <c r="V31" i="37"/>
  <c r="D31" i="37"/>
  <c r="B31" i="37"/>
  <c r="E31" i="37"/>
  <c r="L31" i="37"/>
  <c r="A32" i="37"/>
  <c r="C32" i="37" s="1"/>
  <c r="V32" i="36"/>
  <c r="A33" i="36"/>
  <c r="C33" i="36" s="1"/>
  <c r="M32" i="36"/>
  <c r="N32" i="36" s="1"/>
  <c r="L32" i="36"/>
  <c r="D32" i="36"/>
  <c r="B32" i="36"/>
  <c r="E32" i="36" s="1"/>
  <c r="F32" i="36" s="1"/>
  <c r="AE32" i="36"/>
  <c r="AF32" i="36" s="1"/>
  <c r="O32" i="36"/>
  <c r="A24" i="11"/>
  <c r="B23" i="11"/>
  <c r="M23" i="11"/>
  <c r="N23" i="11" s="1"/>
  <c r="AE23" i="11"/>
  <c r="AF23" i="11" s="1"/>
  <c r="F31" i="25" s="1"/>
  <c r="H23" i="11"/>
  <c r="V23" i="11"/>
  <c r="V24" i="11" s="1"/>
  <c r="C29" i="31"/>
  <c r="C31" i="28"/>
  <c r="H21" i="33"/>
  <c r="C29" i="30"/>
  <c r="C30" i="25"/>
  <c r="E22" i="11"/>
  <c r="D29" i="31"/>
  <c r="D31" i="28"/>
  <c r="D30" i="25"/>
  <c r="D29" i="30"/>
  <c r="Q10" i="19"/>
  <c r="I21" i="33"/>
  <c r="J21" i="33"/>
  <c r="L28" i="31"/>
  <c r="E29" i="30"/>
  <c r="E31" i="28"/>
  <c r="E30" i="25"/>
  <c r="E29" i="31"/>
  <c r="F22" i="19"/>
  <c r="A24" i="19"/>
  <c r="J24" i="19" s="1"/>
  <c r="M23" i="19"/>
  <c r="N23" i="19" s="1"/>
  <c r="B23" i="19"/>
  <c r="AE23" i="19"/>
  <c r="AF23" i="19" s="1"/>
  <c r="G31" i="25" s="1"/>
  <c r="L20" i="19"/>
  <c r="G28" i="28"/>
  <c r="G12" i="19"/>
  <c r="L15" i="11"/>
  <c r="F23" i="28"/>
  <c r="I10" i="11"/>
  <c r="D11" i="19"/>
  <c r="I19" i="28"/>
  <c r="L7" i="33"/>
  <c r="X9" i="19"/>
  <c r="Y9" i="19" s="1"/>
  <c r="W9" i="19" s="1"/>
  <c r="G15" i="31"/>
  <c r="K20" i="1"/>
  <c r="I32" i="37" l="1"/>
  <c r="H32" i="37"/>
  <c r="J33" i="36"/>
  <c r="J24" i="11"/>
  <c r="C24" i="11"/>
  <c r="H33" i="36"/>
  <c r="I33" i="36"/>
  <c r="O24" i="11"/>
  <c r="J32" i="37"/>
  <c r="F31" i="37"/>
  <c r="U14" i="37"/>
  <c r="K21" i="30" s="1"/>
  <c r="P19" i="36"/>
  <c r="Q19" i="36" s="1"/>
  <c r="P26" i="31"/>
  <c r="P12" i="19"/>
  <c r="O19" i="31"/>
  <c r="P19" i="37"/>
  <c r="Q19" i="37" s="1"/>
  <c r="Q26" i="31"/>
  <c r="P10" i="11"/>
  <c r="N17" i="31"/>
  <c r="K19" i="37"/>
  <c r="M28" i="28" s="1"/>
  <c r="K12" i="19"/>
  <c r="K21" i="28" s="1"/>
  <c r="G20" i="11"/>
  <c r="K10" i="11"/>
  <c r="J19" i="28" s="1"/>
  <c r="K19" i="36"/>
  <c r="L28" i="28" s="1"/>
  <c r="U16" i="36"/>
  <c r="C24" i="19"/>
  <c r="E24" i="19" s="1"/>
  <c r="H24" i="19"/>
  <c r="X21" i="36"/>
  <c r="Y21" i="36" s="1"/>
  <c r="Z21" i="36" s="1"/>
  <c r="AD16" i="36"/>
  <c r="AC17" i="36"/>
  <c r="AB13" i="37"/>
  <c r="AA14" i="37"/>
  <c r="G20" i="36"/>
  <c r="AD13" i="37"/>
  <c r="J23" i="31"/>
  <c r="S17" i="36"/>
  <c r="T17" i="36" s="1"/>
  <c r="R17" i="36" s="1"/>
  <c r="G20" i="37"/>
  <c r="J22" i="30"/>
  <c r="AA16" i="36"/>
  <c r="AB15" i="36"/>
  <c r="X14" i="37"/>
  <c r="Y14" i="37" s="1"/>
  <c r="Z14" i="37" s="1"/>
  <c r="Q11" i="19"/>
  <c r="L32" i="37"/>
  <c r="B32" i="37"/>
  <c r="M32" i="37"/>
  <c r="N32" i="37" s="1"/>
  <c r="E32" i="37"/>
  <c r="A33" i="37"/>
  <c r="C33" i="37" s="1"/>
  <c r="D32" i="37"/>
  <c r="V32" i="37"/>
  <c r="AE32" i="37"/>
  <c r="AF32" i="37" s="1"/>
  <c r="O32" i="37"/>
  <c r="AE33" i="36"/>
  <c r="AF33" i="36" s="1"/>
  <c r="O33" i="36"/>
  <c r="B33" i="36"/>
  <c r="V33" i="36"/>
  <c r="A34" i="36"/>
  <c r="C34" i="36" s="1"/>
  <c r="M33" i="36"/>
  <c r="N33" i="36" s="1"/>
  <c r="D33" i="36"/>
  <c r="L33" i="36"/>
  <c r="C32" i="28"/>
  <c r="H22" i="33"/>
  <c r="C30" i="30"/>
  <c r="C31" i="25"/>
  <c r="C30" i="31"/>
  <c r="E23" i="11"/>
  <c r="A25" i="11"/>
  <c r="B24" i="11"/>
  <c r="M24" i="11"/>
  <c r="N24" i="11" s="1"/>
  <c r="AE24" i="11"/>
  <c r="AF24" i="11" s="1"/>
  <c r="F32" i="25" s="1"/>
  <c r="H24" i="11"/>
  <c r="D30" i="30"/>
  <c r="D30" i="31"/>
  <c r="D32" i="28"/>
  <c r="D31" i="25"/>
  <c r="I22" i="33"/>
  <c r="J22" i="33"/>
  <c r="L29" i="31"/>
  <c r="M29" i="31"/>
  <c r="A25" i="19"/>
  <c r="J25" i="19" s="1"/>
  <c r="M24" i="19"/>
  <c r="N24" i="19" s="1"/>
  <c r="B24" i="19"/>
  <c r="AE24" i="19"/>
  <c r="AF24" i="19" s="1"/>
  <c r="G32" i="25" s="1"/>
  <c r="F23" i="19"/>
  <c r="I24" i="19"/>
  <c r="I25" i="19" s="1"/>
  <c r="E31" i="25"/>
  <c r="E32" i="28"/>
  <c r="E30" i="31"/>
  <c r="E30" i="30"/>
  <c r="V24" i="19"/>
  <c r="O24" i="19"/>
  <c r="G13" i="19"/>
  <c r="I11" i="11"/>
  <c r="L16" i="11"/>
  <c r="F24" i="28"/>
  <c r="L21" i="19"/>
  <c r="G29" i="28"/>
  <c r="Z9" i="19"/>
  <c r="D12" i="19"/>
  <c r="I20" i="28"/>
  <c r="AC9" i="19"/>
  <c r="AD9" i="19" s="1"/>
  <c r="I33" i="37" l="1"/>
  <c r="H33" i="37"/>
  <c r="O25" i="19"/>
  <c r="O25" i="11"/>
  <c r="J25" i="11"/>
  <c r="C25" i="11"/>
  <c r="I34" i="36"/>
  <c r="V25" i="19"/>
  <c r="J33" i="37"/>
  <c r="H34" i="36"/>
  <c r="J34" i="36"/>
  <c r="P20" i="37"/>
  <c r="Q20" i="37" s="1"/>
  <c r="Q27" i="31"/>
  <c r="P11" i="11"/>
  <c r="N18" i="31"/>
  <c r="K20" i="36"/>
  <c r="L29" i="28" s="1"/>
  <c r="P13" i="19"/>
  <c r="O20" i="31"/>
  <c r="P20" i="36"/>
  <c r="Q20" i="36" s="1"/>
  <c r="P27" i="31"/>
  <c r="K11" i="11"/>
  <c r="K13" i="19"/>
  <c r="K22" i="28" s="1"/>
  <c r="G21" i="11"/>
  <c r="K20" i="37"/>
  <c r="M29" i="28" s="1"/>
  <c r="U17" i="36"/>
  <c r="C25" i="19"/>
  <c r="E25" i="19" s="1"/>
  <c r="H25" i="19"/>
  <c r="F32" i="37"/>
  <c r="E33" i="36"/>
  <c r="F33" i="36" s="1"/>
  <c r="AC14" i="37"/>
  <c r="AD14" i="37" s="1"/>
  <c r="W14" i="37"/>
  <c r="X15" i="37" s="1"/>
  <c r="Y15" i="37" s="1"/>
  <c r="Z15" i="37" s="1"/>
  <c r="K21" i="31"/>
  <c r="S15" i="37"/>
  <c r="T15" i="37" s="1"/>
  <c r="U15" i="37" s="1"/>
  <c r="AD17" i="36"/>
  <c r="AC18" i="36"/>
  <c r="AA17" i="36"/>
  <c r="AB16" i="36"/>
  <c r="G21" i="37"/>
  <c r="G21" i="36"/>
  <c r="J23" i="30"/>
  <c r="J24" i="31"/>
  <c r="S18" i="36"/>
  <c r="T18" i="36" s="1"/>
  <c r="R18" i="36" s="1"/>
  <c r="AB14" i="37"/>
  <c r="W21" i="36"/>
  <c r="Q12" i="19"/>
  <c r="A34" i="37"/>
  <c r="C34" i="37" s="1"/>
  <c r="M33" i="37"/>
  <c r="N33" i="37" s="1"/>
  <c r="AE33" i="37"/>
  <c r="AF33" i="37" s="1"/>
  <c r="O33" i="37"/>
  <c r="E33" i="37"/>
  <c r="B33" i="37"/>
  <c r="V33" i="37"/>
  <c r="L33" i="37"/>
  <c r="L34" i="36"/>
  <c r="AE34" i="36"/>
  <c r="AF34" i="36" s="1"/>
  <c r="O34" i="36"/>
  <c r="B34" i="36"/>
  <c r="E34" i="36" s="1"/>
  <c r="F34" i="36" s="1"/>
  <c r="V34" i="36"/>
  <c r="D34" i="36"/>
  <c r="A35" i="36"/>
  <c r="C35" i="36" s="1"/>
  <c r="M34" i="36"/>
  <c r="N34" i="36" s="1"/>
  <c r="C31" i="30"/>
  <c r="C32" i="25"/>
  <c r="H23" i="33"/>
  <c r="C33" i="28"/>
  <c r="C31" i="31"/>
  <c r="E24" i="11"/>
  <c r="A26" i="11"/>
  <c r="C26" i="11" s="1"/>
  <c r="B25" i="11"/>
  <c r="M25" i="11"/>
  <c r="N25" i="11" s="1"/>
  <c r="AE25" i="11"/>
  <c r="AF25" i="11" s="1"/>
  <c r="F33" i="25" s="1"/>
  <c r="H25" i="11"/>
  <c r="V25" i="11"/>
  <c r="D32" i="25"/>
  <c r="D31" i="30"/>
  <c r="D31" i="31"/>
  <c r="D33" i="28"/>
  <c r="I23" i="33"/>
  <c r="J23" i="33"/>
  <c r="L30" i="31"/>
  <c r="J20" i="28"/>
  <c r="E32" i="25"/>
  <c r="E31" i="31"/>
  <c r="E31" i="30"/>
  <c r="E33" i="28"/>
  <c r="A26" i="19"/>
  <c r="J26" i="19" s="1"/>
  <c r="B25" i="19"/>
  <c r="M25" i="19"/>
  <c r="N25" i="19" s="1"/>
  <c r="AE25" i="19"/>
  <c r="AF25" i="19" s="1"/>
  <c r="G33" i="25" s="1"/>
  <c r="F24" i="19"/>
  <c r="M30" i="31"/>
  <c r="L22" i="19"/>
  <c r="G30" i="28"/>
  <c r="G14" i="19"/>
  <c r="L17" i="11"/>
  <c r="F25" i="28"/>
  <c r="I12" i="11"/>
  <c r="D13" i="19"/>
  <c r="I21" i="28"/>
  <c r="L8" i="33"/>
  <c r="G16" i="30"/>
  <c r="X10" i="19"/>
  <c r="Y10" i="19" s="1"/>
  <c r="Z10" i="19" s="1"/>
  <c r="G16" i="31"/>
  <c r="Q6" i="11"/>
  <c r="Q7" i="11" s="1"/>
  <c r="Q8" i="11" s="1"/>
  <c r="Q9" i="11" s="1"/>
  <c r="Q10" i="11" s="1"/>
  <c r="I16" i="1"/>
  <c r="I12" i="1"/>
  <c r="I8" i="1"/>
  <c r="O26" i="19" l="1"/>
  <c r="J35" i="36"/>
  <c r="I35" i="36"/>
  <c r="H35" i="36"/>
  <c r="I26" i="19"/>
  <c r="I20" i="1"/>
  <c r="J34" i="37"/>
  <c r="J26" i="11"/>
  <c r="H34" i="37"/>
  <c r="I34" i="37"/>
  <c r="P14" i="19"/>
  <c r="O21" i="31"/>
  <c r="P21" i="36"/>
  <c r="Q21" i="36" s="1"/>
  <c r="P28" i="31"/>
  <c r="P12" i="11"/>
  <c r="N19" i="31"/>
  <c r="K21" i="37"/>
  <c r="M30" i="28" s="1"/>
  <c r="K14" i="19"/>
  <c r="K23" i="28" s="1"/>
  <c r="M31" i="31"/>
  <c r="P21" i="37"/>
  <c r="Q21" i="37" s="1"/>
  <c r="Q28" i="31"/>
  <c r="G22" i="11"/>
  <c r="K12" i="11"/>
  <c r="J21" i="28" s="1"/>
  <c r="K21" i="36"/>
  <c r="L30" i="28" s="1"/>
  <c r="U18" i="36"/>
  <c r="R15" i="37"/>
  <c r="C26" i="19"/>
  <c r="H26" i="19"/>
  <c r="D33" i="37"/>
  <c r="F33" i="37"/>
  <c r="Q13" i="19"/>
  <c r="AC15" i="37"/>
  <c r="AD15" i="37" s="1"/>
  <c r="W15" i="37"/>
  <c r="X16" i="37" s="1"/>
  <c r="Y16" i="37" s="1"/>
  <c r="Z16" i="37" s="1"/>
  <c r="Q11" i="11"/>
  <c r="G22" i="36"/>
  <c r="G22" i="37"/>
  <c r="K22" i="30"/>
  <c r="J24" i="30"/>
  <c r="AD18" i="36"/>
  <c r="AC19" i="36"/>
  <c r="X22" i="36"/>
  <c r="Y22" i="36" s="1"/>
  <c r="Z22" i="36" s="1"/>
  <c r="AA18" i="36"/>
  <c r="AB17" i="36"/>
  <c r="AA15" i="37"/>
  <c r="J25" i="31"/>
  <c r="S19" i="36"/>
  <c r="T19" i="36" s="1"/>
  <c r="R19" i="36" s="1"/>
  <c r="V34" i="37"/>
  <c r="O34" i="37"/>
  <c r="M34" i="37"/>
  <c r="N34" i="37" s="1"/>
  <c r="AE34" i="37"/>
  <c r="AF34" i="37" s="1"/>
  <c r="B34" i="37"/>
  <c r="D34" i="37"/>
  <c r="L34" i="37"/>
  <c r="A35" i="37"/>
  <c r="C35" i="37" s="1"/>
  <c r="A36" i="36"/>
  <c r="C36" i="36" s="1"/>
  <c r="M35" i="36"/>
  <c r="N35" i="36" s="1"/>
  <c r="L35" i="36"/>
  <c r="D35" i="36"/>
  <c r="AE35" i="36"/>
  <c r="AF35" i="36" s="1"/>
  <c r="O35" i="36"/>
  <c r="B35" i="36"/>
  <c r="E35" i="36" s="1"/>
  <c r="F35" i="36" s="1"/>
  <c r="V35" i="36"/>
  <c r="A27" i="11"/>
  <c r="C27" i="11" s="1"/>
  <c r="M26" i="11"/>
  <c r="N26" i="11" s="1"/>
  <c r="B26" i="11"/>
  <c r="AE26" i="11"/>
  <c r="AF26" i="11" s="1"/>
  <c r="F34" i="25" s="1"/>
  <c r="H26" i="11"/>
  <c r="V26" i="11"/>
  <c r="V27" i="11" s="1"/>
  <c r="O26" i="11"/>
  <c r="O27" i="11" s="1"/>
  <c r="C32" i="31"/>
  <c r="C34" i="28"/>
  <c r="C32" i="30"/>
  <c r="H24" i="33"/>
  <c r="C33" i="25"/>
  <c r="E25" i="11"/>
  <c r="D34" i="28"/>
  <c r="D33" i="25"/>
  <c r="D32" i="31"/>
  <c r="D32" i="30"/>
  <c r="I24" i="33"/>
  <c r="J24" i="33"/>
  <c r="L31" i="31"/>
  <c r="E32" i="31"/>
  <c r="E34" i="28"/>
  <c r="E33" i="25"/>
  <c r="E32" i="30"/>
  <c r="F25" i="19"/>
  <c r="A27" i="19"/>
  <c r="J27" i="19" s="1"/>
  <c r="B26" i="19"/>
  <c r="M26" i="19"/>
  <c r="N26" i="19" s="1"/>
  <c r="AE26" i="19"/>
  <c r="AF26" i="19" s="1"/>
  <c r="G34" i="25" s="1"/>
  <c r="E26" i="19"/>
  <c r="V26" i="19"/>
  <c r="L18" i="11"/>
  <c r="F26" i="28"/>
  <c r="L23" i="19"/>
  <c r="G31" i="28"/>
  <c r="G15" i="19"/>
  <c r="I13" i="11"/>
  <c r="D14" i="19"/>
  <c r="I22" i="28"/>
  <c r="AC10" i="19"/>
  <c r="AD10" i="19" s="1"/>
  <c r="L9" i="33" s="1"/>
  <c r="W10" i="19"/>
  <c r="G17" i="31" s="1"/>
  <c r="G17" i="30"/>
  <c r="C6" i="1"/>
  <c r="E8" i="1"/>
  <c r="J35" i="37" l="1"/>
  <c r="H35" i="37"/>
  <c r="H36" i="36"/>
  <c r="J36" i="36"/>
  <c r="I35" i="37"/>
  <c r="J27" i="11"/>
  <c r="I36" i="36"/>
  <c r="P13" i="11"/>
  <c r="N20" i="31"/>
  <c r="K22" i="36"/>
  <c r="L31" i="28" s="1"/>
  <c r="K15" i="19"/>
  <c r="K24" i="28" s="1"/>
  <c r="P15" i="19"/>
  <c r="O22" i="31"/>
  <c r="P22" i="36"/>
  <c r="Q22" i="36" s="1"/>
  <c r="P29" i="31"/>
  <c r="K13" i="11"/>
  <c r="J22" i="28" s="1"/>
  <c r="K22" i="37"/>
  <c r="M31" i="28" s="1"/>
  <c r="G23" i="11"/>
  <c r="P22" i="37"/>
  <c r="Q22" i="37" s="1"/>
  <c r="Q29" i="31"/>
  <c r="U19" i="36"/>
  <c r="C27" i="19"/>
  <c r="H27" i="19"/>
  <c r="E34" i="37"/>
  <c r="F34" i="37" s="1"/>
  <c r="Q14" i="19"/>
  <c r="Q12" i="11"/>
  <c r="W16" i="37"/>
  <c r="W22" i="36"/>
  <c r="AC16" i="37"/>
  <c r="J26" i="31"/>
  <c r="S20" i="36"/>
  <c r="T20" i="36" s="1"/>
  <c r="R20" i="36" s="1"/>
  <c r="G23" i="37"/>
  <c r="S16" i="37"/>
  <c r="T16" i="37" s="1"/>
  <c r="U16" i="37" s="1"/>
  <c r="K22" i="31"/>
  <c r="AD19" i="36"/>
  <c r="AC20" i="36"/>
  <c r="J25" i="30"/>
  <c r="AB15" i="37"/>
  <c r="AB18" i="36"/>
  <c r="AA19" i="36"/>
  <c r="G23" i="36"/>
  <c r="AE35" i="37"/>
  <c r="AF35" i="37" s="1"/>
  <c r="O35" i="37"/>
  <c r="B35" i="37"/>
  <c r="A36" i="37"/>
  <c r="C36" i="37" s="1"/>
  <c r="V35" i="37"/>
  <c r="L35" i="37"/>
  <c r="M35" i="37"/>
  <c r="N35" i="37" s="1"/>
  <c r="D35" i="37"/>
  <c r="L36" i="36"/>
  <c r="AE36" i="36"/>
  <c r="AF36" i="36" s="1"/>
  <c r="M36" i="36"/>
  <c r="N36" i="36" s="1"/>
  <c r="V36" i="36"/>
  <c r="A37" i="36"/>
  <c r="C37" i="36" s="1"/>
  <c r="O36" i="36"/>
  <c r="D36" i="36"/>
  <c r="B36" i="36"/>
  <c r="E36" i="36" s="1"/>
  <c r="F36" i="36" s="1"/>
  <c r="C33" i="31"/>
  <c r="H25" i="33"/>
  <c r="C35" i="28"/>
  <c r="C33" i="30"/>
  <c r="C34" i="25"/>
  <c r="E26" i="11"/>
  <c r="V28" i="11"/>
  <c r="O28" i="11"/>
  <c r="A28" i="11"/>
  <c r="C28" i="11" s="1"/>
  <c r="B27" i="11"/>
  <c r="M27" i="11"/>
  <c r="N27" i="11" s="1"/>
  <c r="AE27" i="11"/>
  <c r="AF27" i="11" s="1"/>
  <c r="F35" i="25" s="1"/>
  <c r="H27" i="11"/>
  <c r="D33" i="31"/>
  <c r="D35" i="28"/>
  <c r="D33" i="30"/>
  <c r="D34" i="25"/>
  <c r="I25" i="33"/>
  <c r="J25" i="33"/>
  <c r="L32" i="31"/>
  <c r="F26" i="19"/>
  <c r="E34" i="25"/>
  <c r="E33" i="31"/>
  <c r="E35" i="28"/>
  <c r="E33" i="30"/>
  <c r="A28" i="19"/>
  <c r="J28" i="19" s="1"/>
  <c r="M27" i="19"/>
  <c r="N27" i="19" s="1"/>
  <c r="B27" i="19"/>
  <c r="AE27" i="19"/>
  <c r="AF27" i="19" s="1"/>
  <c r="G35" i="25" s="1"/>
  <c r="I27" i="19"/>
  <c r="V27" i="19"/>
  <c r="M32" i="31"/>
  <c r="O27" i="19"/>
  <c r="G16" i="19"/>
  <c r="L24" i="19"/>
  <c r="G32" i="28"/>
  <c r="L19" i="11"/>
  <c r="F27" i="28"/>
  <c r="I14" i="11"/>
  <c r="D15" i="19"/>
  <c r="I23" i="28"/>
  <c r="X11" i="19"/>
  <c r="Y11" i="19" s="1"/>
  <c r="J37" i="36" l="1"/>
  <c r="I37" i="36"/>
  <c r="H36" i="37"/>
  <c r="J28" i="11"/>
  <c r="H37" i="36"/>
  <c r="J36" i="37"/>
  <c r="I36" i="37"/>
  <c r="P14" i="11"/>
  <c r="N21" i="31"/>
  <c r="P23" i="37"/>
  <c r="Q23" i="37" s="1"/>
  <c r="Q30" i="31"/>
  <c r="K16" i="19"/>
  <c r="K25" i="28" s="1"/>
  <c r="P16" i="19"/>
  <c r="O23" i="31"/>
  <c r="P23" i="36"/>
  <c r="Q23" i="36" s="1"/>
  <c r="P30" i="31"/>
  <c r="K23" i="36"/>
  <c r="L32" i="28" s="1"/>
  <c r="K23" i="37"/>
  <c r="M32" i="28" s="1"/>
  <c r="G24" i="11"/>
  <c r="K14" i="11"/>
  <c r="J23" i="28" s="1"/>
  <c r="U20" i="36"/>
  <c r="R16" i="37"/>
  <c r="K23" i="31" s="1"/>
  <c r="C28" i="19"/>
  <c r="H28" i="19"/>
  <c r="V28" i="19"/>
  <c r="Q15" i="19"/>
  <c r="Q13" i="11"/>
  <c r="E35" i="37"/>
  <c r="F35" i="37" s="1"/>
  <c r="AA16" i="37"/>
  <c r="AB16" i="37" s="1"/>
  <c r="J26" i="30"/>
  <c r="G24" i="36"/>
  <c r="AD16" i="37"/>
  <c r="AB19" i="36"/>
  <c r="AA20" i="36"/>
  <c r="AD20" i="36"/>
  <c r="AC21" i="36"/>
  <c r="X23" i="36"/>
  <c r="Y23" i="36" s="1"/>
  <c r="Z23" i="36" s="1"/>
  <c r="G24" i="37"/>
  <c r="J27" i="31"/>
  <c r="S21" i="36"/>
  <c r="T21" i="36" s="1"/>
  <c r="R21" i="36" s="1"/>
  <c r="X17" i="37"/>
  <c r="Y17" i="37" s="1"/>
  <c r="Z17" i="37" s="1"/>
  <c r="L36" i="37"/>
  <c r="M36" i="37"/>
  <c r="AE36" i="37"/>
  <c r="AF36" i="37" s="1"/>
  <c r="B36" i="37"/>
  <c r="V36" i="37"/>
  <c r="O36" i="37"/>
  <c r="D36" i="37"/>
  <c r="N36" i="37"/>
  <c r="E36" i="37"/>
  <c r="A37" i="37"/>
  <c r="C37" i="37" s="1"/>
  <c r="A38" i="36"/>
  <c r="C38" i="36" s="1"/>
  <c r="M37" i="36"/>
  <c r="L37" i="36"/>
  <c r="D37" i="36"/>
  <c r="V37" i="36"/>
  <c r="N37" i="36"/>
  <c r="B37" i="36"/>
  <c r="AE37" i="36"/>
  <c r="AF37" i="36" s="1"/>
  <c r="O37" i="36"/>
  <c r="C36" i="28"/>
  <c r="C34" i="30"/>
  <c r="C34" i="31"/>
  <c r="C35" i="25"/>
  <c r="H26" i="33"/>
  <c r="E27" i="11"/>
  <c r="A29" i="11"/>
  <c r="B28" i="11"/>
  <c r="M28" i="11"/>
  <c r="N28" i="11" s="1"/>
  <c r="AE28" i="11"/>
  <c r="AF28" i="11" s="1"/>
  <c r="F36" i="25" s="1"/>
  <c r="H28" i="11"/>
  <c r="D34" i="30"/>
  <c r="D34" i="31"/>
  <c r="D35" i="25"/>
  <c r="D36" i="28"/>
  <c r="I26" i="33"/>
  <c r="J26" i="33"/>
  <c r="L33" i="31"/>
  <c r="M33" i="31"/>
  <c r="A29" i="19"/>
  <c r="J29" i="19" s="1"/>
  <c r="M28" i="19"/>
  <c r="B28" i="19"/>
  <c r="AE28" i="19"/>
  <c r="AF28" i="19" s="1"/>
  <c r="G36" i="25" s="1"/>
  <c r="E28" i="19"/>
  <c r="N28" i="19"/>
  <c r="O28" i="19"/>
  <c r="E34" i="30"/>
  <c r="E36" i="28"/>
  <c r="E35" i="25"/>
  <c r="E34" i="31"/>
  <c r="I28" i="19"/>
  <c r="E27" i="19"/>
  <c r="F27" i="19" s="1"/>
  <c r="L20" i="11"/>
  <c r="F28" i="28"/>
  <c r="I15" i="11"/>
  <c r="L25" i="19"/>
  <c r="G33" i="28"/>
  <c r="G17" i="19"/>
  <c r="D16" i="19"/>
  <c r="I24" i="28"/>
  <c r="W11" i="19"/>
  <c r="Z11" i="19"/>
  <c r="AC11" i="19"/>
  <c r="AD11" i="19" s="1"/>
  <c r="C18" i="1"/>
  <c r="C16" i="1"/>
  <c r="C12" i="1"/>
  <c r="C20" i="1" s="1"/>
  <c r="O29" i="11" l="1"/>
  <c r="C29" i="11"/>
  <c r="J37" i="37"/>
  <c r="I38" i="36"/>
  <c r="I37" i="37"/>
  <c r="J38" i="36"/>
  <c r="H37" i="37"/>
  <c r="J29" i="11"/>
  <c r="H38" i="36"/>
  <c r="P15" i="11"/>
  <c r="N22" i="31"/>
  <c r="K15" i="11"/>
  <c r="J24" i="28" s="1"/>
  <c r="K24" i="37"/>
  <c r="M33" i="28" s="1"/>
  <c r="P17" i="19"/>
  <c r="O24" i="31"/>
  <c r="P24" i="37"/>
  <c r="Q24" i="37" s="1"/>
  <c r="Q31" i="31"/>
  <c r="G25" i="11"/>
  <c r="G26" i="11" s="1"/>
  <c r="K24" i="36"/>
  <c r="P24" i="36"/>
  <c r="Q24" i="36" s="1"/>
  <c r="P31" i="31"/>
  <c r="K17" i="19"/>
  <c r="K26" i="28" s="1"/>
  <c r="K23" i="30"/>
  <c r="U21" i="36"/>
  <c r="I29" i="19"/>
  <c r="C29" i="19"/>
  <c r="H29" i="19"/>
  <c r="O29" i="19"/>
  <c r="Q16" i="19"/>
  <c r="Q14" i="11"/>
  <c r="Q15" i="11" s="1"/>
  <c r="F36" i="37"/>
  <c r="E37" i="36"/>
  <c r="F37" i="36" s="1"/>
  <c r="M34" i="31"/>
  <c r="S17" i="37"/>
  <c r="T17" i="37" s="1"/>
  <c r="U17" i="37" s="1"/>
  <c r="W17" i="37"/>
  <c r="X18" i="37" s="1"/>
  <c r="Y18" i="37" s="1"/>
  <c r="Z18" i="37" s="1"/>
  <c r="G25" i="37"/>
  <c r="J27" i="30"/>
  <c r="J28" i="31"/>
  <c r="S22" i="36"/>
  <c r="T22" i="36" s="1"/>
  <c r="R22" i="36" s="1"/>
  <c r="AD21" i="36"/>
  <c r="AC22" i="36"/>
  <c r="AB20" i="36"/>
  <c r="AA21" i="36"/>
  <c r="G25" i="36"/>
  <c r="W23" i="36"/>
  <c r="AC17" i="37"/>
  <c r="A38" i="37"/>
  <c r="C38" i="37" s="1"/>
  <c r="M37" i="37"/>
  <c r="N37" i="37" s="1"/>
  <c r="B37" i="37"/>
  <c r="V37" i="37"/>
  <c r="O37" i="37"/>
  <c r="AE37" i="37"/>
  <c r="AF37" i="37" s="1"/>
  <c r="L37" i="37"/>
  <c r="E37" i="37"/>
  <c r="D37" i="37"/>
  <c r="V38" i="36"/>
  <c r="A39" i="36"/>
  <c r="C39" i="36" s="1"/>
  <c r="M38" i="36"/>
  <c r="N38" i="36" s="1"/>
  <c r="D38" i="36"/>
  <c r="AE38" i="36"/>
  <c r="O38" i="36"/>
  <c r="L38" i="36"/>
  <c r="B38" i="36"/>
  <c r="E38" i="36" s="1"/>
  <c r="F38" i="36" s="1"/>
  <c r="AF38" i="36"/>
  <c r="C35" i="30"/>
  <c r="H27" i="33"/>
  <c r="C36" i="25"/>
  <c r="C37" i="28"/>
  <c r="C35" i="31"/>
  <c r="E28" i="11"/>
  <c r="A30" i="11"/>
  <c r="C30" i="11" s="1"/>
  <c r="B29" i="11"/>
  <c r="M29" i="11"/>
  <c r="N29" i="11" s="1"/>
  <c r="AE29" i="11"/>
  <c r="AF29" i="11" s="1"/>
  <c r="F37" i="25" s="1"/>
  <c r="H29" i="11"/>
  <c r="V29" i="11"/>
  <c r="D36" i="25"/>
  <c r="D35" i="30"/>
  <c r="D37" i="28"/>
  <c r="D35" i="31"/>
  <c r="I27" i="33"/>
  <c r="J27" i="33"/>
  <c r="G27" i="11"/>
  <c r="L34" i="31"/>
  <c r="F28" i="19"/>
  <c r="E35" i="31"/>
  <c r="E35" i="30"/>
  <c r="E36" i="25"/>
  <c r="E37" i="28"/>
  <c r="A30" i="19"/>
  <c r="J30" i="19" s="1"/>
  <c r="B29" i="19"/>
  <c r="M29" i="19"/>
  <c r="N29" i="19" s="1"/>
  <c r="AE29" i="19"/>
  <c r="AF29" i="19" s="1"/>
  <c r="G37" i="25" s="1"/>
  <c r="E29" i="19"/>
  <c r="V29" i="19"/>
  <c r="I16" i="11"/>
  <c r="L26" i="19"/>
  <c r="G34" i="28"/>
  <c r="G18" i="19"/>
  <c r="L21" i="11"/>
  <c r="F29" i="28"/>
  <c r="D17" i="19"/>
  <c r="I25" i="28"/>
  <c r="G18" i="30"/>
  <c r="X12" i="19"/>
  <c r="Y12" i="19" s="1"/>
  <c r="Z12" i="19" s="1"/>
  <c r="G18" i="31"/>
  <c r="L10" i="33"/>
  <c r="G12" i="1"/>
  <c r="G18" i="1"/>
  <c r="E18" i="1"/>
  <c r="E16" i="1"/>
  <c r="E10" i="1"/>
  <c r="O30" i="19" l="1"/>
  <c r="J39" i="36"/>
  <c r="G20" i="1"/>
  <c r="H39" i="36"/>
  <c r="I38" i="37"/>
  <c r="H38" i="37"/>
  <c r="J38" i="37"/>
  <c r="J30" i="11"/>
  <c r="I39" i="36"/>
  <c r="K25" i="37"/>
  <c r="M34" i="28" s="1"/>
  <c r="K25" i="36"/>
  <c r="K18" i="19"/>
  <c r="K27" i="28" s="1"/>
  <c r="K16" i="11"/>
  <c r="J25" i="28" s="1"/>
  <c r="L33" i="28"/>
  <c r="P25" i="36"/>
  <c r="Q25" i="36" s="1"/>
  <c r="P32" i="31"/>
  <c r="P18" i="19"/>
  <c r="O25" i="31"/>
  <c r="P16" i="11"/>
  <c r="Q16" i="11" s="1"/>
  <c r="N23" i="31"/>
  <c r="G26" i="37"/>
  <c r="P25" i="37"/>
  <c r="Q25" i="37" s="1"/>
  <c r="Q32" i="31"/>
  <c r="U22" i="36"/>
  <c r="R17" i="37"/>
  <c r="Q17" i="19"/>
  <c r="C30" i="19"/>
  <c r="H30" i="19"/>
  <c r="F37" i="37"/>
  <c r="M35" i="31"/>
  <c r="AA17" i="37"/>
  <c r="AB17" i="37" s="1"/>
  <c r="W18" i="37"/>
  <c r="X19" i="37" s="1"/>
  <c r="Y19" i="37" s="1"/>
  <c r="G26" i="36"/>
  <c r="AD17" i="37"/>
  <c r="AC18" i="37"/>
  <c r="X24" i="36"/>
  <c r="Y24" i="36" s="1"/>
  <c r="Z24" i="36" s="1"/>
  <c r="AA22" i="36"/>
  <c r="AB21" i="36"/>
  <c r="AD22" i="36"/>
  <c r="AC23" i="36"/>
  <c r="J29" i="31"/>
  <c r="S23" i="36"/>
  <c r="T23" i="36" s="1"/>
  <c r="R23" i="36" s="1"/>
  <c r="J28" i="30"/>
  <c r="V38" i="37"/>
  <c r="AE38" i="37"/>
  <c r="AF38" i="37" s="1"/>
  <c r="O38" i="37"/>
  <c r="E38" i="37"/>
  <c r="M38" i="37"/>
  <c r="N38" i="37" s="1"/>
  <c r="B38" i="37"/>
  <c r="A39" i="37"/>
  <c r="C39" i="37" s="1"/>
  <c r="L38" i="37"/>
  <c r="D38" i="37"/>
  <c r="AE39" i="36"/>
  <c r="AF39" i="36" s="1"/>
  <c r="O39" i="36"/>
  <c r="B39" i="36"/>
  <c r="V39" i="36"/>
  <c r="A40" i="36"/>
  <c r="C40" i="36" s="1"/>
  <c r="M39" i="36"/>
  <c r="N39" i="36" s="1"/>
  <c r="L39" i="36"/>
  <c r="D39" i="36"/>
  <c r="A31" i="11"/>
  <c r="C31" i="11" s="1"/>
  <c r="M30" i="11"/>
  <c r="N30" i="11" s="1"/>
  <c r="B30" i="11"/>
  <c r="AE30" i="11"/>
  <c r="AF30" i="11" s="1"/>
  <c r="F38" i="25" s="1"/>
  <c r="H30" i="11"/>
  <c r="H31" i="11" s="1"/>
  <c r="V30" i="11"/>
  <c r="V31" i="11" s="1"/>
  <c r="C36" i="31"/>
  <c r="C37" i="25"/>
  <c r="C38" i="28"/>
  <c r="H28" i="33"/>
  <c r="C36" i="30"/>
  <c r="E29" i="11"/>
  <c r="O30" i="11"/>
  <c r="O31" i="11" s="1"/>
  <c r="D38" i="28"/>
  <c r="D36" i="30"/>
  <c r="D37" i="25"/>
  <c r="D36" i="31"/>
  <c r="I28" i="33"/>
  <c r="J28" i="33"/>
  <c r="L35" i="31"/>
  <c r="G28" i="11"/>
  <c r="A31" i="19"/>
  <c r="C31" i="19" s="1"/>
  <c r="B30" i="19"/>
  <c r="M30" i="19"/>
  <c r="N30" i="19" s="1"/>
  <c r="AE30" i="19"/>
  <c r="AF30" i="19" s="1"/>
  <c r="G38" i="25" s="1"/>
  <c r="E30" i="19"/>
  <c r="I30" i="19"/>
  <c r="V30" i="19"/>
  <c r="E38" i="28"/>
  <c r="E37" i="25"/>
  <c r="E36" i="30"/>
  <c r="E36" i="31"/>
  <c r="F29" i="19"/>
  <c r="L22" i="11"/>
  <c r="F30" i="28"/>
  <c r="L27" i="19"/>
  <c r="G35" i="28"/>
  <c r="G19" i="19"/>
  <c r="I17" i="11"/>
  <c r="D18" i="19"/>
  <c r="I26" i="28"/>
  <c r="W12" i="19"/>
  <c r="X13" i="19" s="1"/>
  <c r="Y13" i="19" s="1"/>
  <c r="Z13" i="19" s="1"/>
  <c r="AC12" i="19"/>
  <c r="AD12" i="19" s="1"/>
  <c r="E20" i="1"/>
  <c r="J31" i="11" l="1"/>
  <c r="H40" i="36"/>
  <c r="J39" i="37"/>
  <c r="H39" i="37"/>
  <c r="J40" i="36"/>
  <c r="I40" i="36"/>
  <c r="I39" i="37"/>
  <c r="J31" i="19"/>
  <c r="P26" i="36"/>
  <c r="P33" i="31"/>
  <c r="L34" i="28"/>
  <c r="K26" i="36"/>
  <c r="P26" i="37"/>
  <c r="Q26" i="37" s="1"/>
  <c r="Q33" i="31"/>
  <c r="G27" i="37"/>
  <c r="K26" i="37"/>
  <c r="M35" i="28" s="1"/>
  <c r="K17" i="11"/>
  <c r="J26" i="28" s="1"/>
  <c r="N24" i="31"/>
  <c r="P17" i="11"/>
  <c r="Q17" i="11" s="1"/>
  <c r="P19" i="19"/>
  <c r="O26" i="31"/>
  <c r="Q18" i="19"/>
  <c r="K19" i="19"/>
  <c r="K28" i="28" s="1"/>
  <c r="K24" i="30"/>
  <c r="U23" i="36"/>
  <c r="V31" i="19"/>
  <c r="H31" i="19"/>
  <c r="I31" i="19"/>
  <c r="F38" i="37"/>
  <c r="G28" i="37"/>
  <c r="E39" i="36"/>
  <c r="F39" i="36" s="1"/>
  <c r="K24" i="31"/>
  <c r="S18" i="37"/>
  <c r="T18" i="37" s="1"/>
  <c r="W24" i="36"/>
  <c r="X25" i="36" s="1"/>
  <c r="Y25" i="36" s="1"/>
  <c r="Z25" i="36" s="1"/>
  <c r="Z19" i="37"/>
  <c r="W19" i="37"/>
  <c r="X20" i="37" s="1"/>
  <c r="Y20" i="37" s="1"/>
  <c r="AB22" i="36"/>
  <c r="AA23" i="36"/>
  <c r="J29" i="30"/>
  <c r="AD23" i="36"/>
  <c r="AC24" i="36"/>
  <c r="AD18" i="37"/>
  <c r="AC19" i="37"/>
  <c r="AD19" i="37" s="1"/>
  <c r="J30" i="31"/>
  <c r="S24" i="36"/>
  <c r="T24" i="36" s="1"/>
  <c r="R24" i="36" s="1"/>
  <c r="G27" i="36"/>
  <c r="Q26" i="36"/>
  <c r="AE39" i="37"/>
  <c r="AF39" i="37" s="1"/>
  <c r="O39" i="37"/>
  <c r="B39" i="37"/>
  <c r="E39" i="37"/>
  <c r="M39" i="37"/>
  <c r="N39" i="37" s="1"/>
  <c r="A40" i="37"/>
  <c r="C40" i="37" s="1"/>
  <c r="V39" i="37"/>
  <c r="L39" i="37"/>
  <c r="L40" i="36"/>
  <c r="AE40" i="36"/>
  <c r="AF40" i="36" s="1"/>
  <c r="O40" i="36"/>
  <c r="B40" i="36"/>
  <c r="E40" i="36" s="1"/>
  <c r="V40" i="36"/>
  <c r="A41" i="36"/>
  <c r="C41" i="36" s="1"/>
  <c r="M40" i="36"/>
  <c r="N40" i="36" s="1"/>
  <c r="D40" i="36"/>
  <c r="C37" i="31"/>
  <c r="C38" i="25"/>
  <c r="H29" i="33"/>
  <c r="C39" i="28"/>
  <c r="C37" i="30"/>
  <c r="E30" i="11"/>
  <c r="A32" i="11"/>
  <c r="J32" i="11" s="1"/>
  <c r="B31" i="11"/>
  <c r="M31" i="11"/>
  <c r="N31" i="11" s="1"/>
  <c r="AE31" i="11"/>
  <c r="AF31" i="11" s="1"/>
  <c r="F39" i="25" s="1"/>
  <c r="D37" i="31"/>
  <c r="D39" i="28"/>
  <c r="D38" i="25"/>
  <c r="D37" i="30"/>
  <c r="I29" i="33"/>
  <c r="J29" i="33"/>
  <c r="G29" i="11"/>
  <c r="L36" i="31"/>
  <c r="E37" i="30"/>
  <c r="E39" i="28"/>
  <c r="E38" i="25"/>
  <c r="E37" i="31"/>
  <c r="M36" i="31"/>
  <c r="A32" i="19"/>
  <c r="C32" i="19" s="1"/>
  <c r="M31" i="19"/>
  <c r="N31" i="19" s="1"/>
  <c r="B31" i="19"/>
  <c r="AE31" i="19"/>
  <c r="AF31" i="19" s="1"/>
  <c r="G39" i="25" s="1"/>
  <c r="E31" i="19"/>
  <c r="F30" i="19"/>
  <c r="O31" i="19"/>
  <c r="L28" i="19"/>
  <c r="G36" i="28"/>
  <c r="L23" i="11"/>
  <c r="F31" i="28"/>
  <c r="I18" i="11"/>
  <c r="G20" i="19"/>
  <c r="D19" i="19"/>
  <c r="I27" i="28"/>
  <c r="W13" i="19"/>
  <c r="X14" i="19" s="1"/>
  <c r="Y14" i="19" s="1"/>
  <c r="Z14" i="19" s="1"/>
  <c r="G19" i="31"/>
  <c r="G19" i="30"/>
  <c r="AC13" i="19"/>
  <c r="AD13" i="19" s="1"/>
  <c r="L11" i="33"/>
  <c r="J32" i="19" l="1"/>
  <c r="I40" i="37"/>
  <c r="J41" i="36"/>
  <c r="H32" i="11"/>
  <c r="C32" i="11"/>
  <c r="I41" i="36"/>
  <c r="H40" i="37"/>
  <c r="O32" i="19"/>
  <c r="J40" i="37"/>
  <c r="H41" i="36"/>
  <c r="P27" i="36"/>
  <c r="Q27" i="36" s="1"/>
  <c r="P34" i="31"/>
  <c r="K27" i="36"/>
  <c r="L36" i="28" s="1"/>
  <c r="F40" i="36"/>
  <c r="L35" i="28"/>
  <c r="R18" i="37"/>
  <c r="U18" i="37"/>
  <c r="K25" i="30" s="1"/>
  <c r="P28" i="37"/>
  <c r="Q35" i="31"/>
  <c r="P27" i="37"/>
  <c r="Q27" i="37" s="1"/>
  <c r="Q34" i="31"/>
  <c r="K27" i="37"/>
  <c r="K28" i="37" s="1"/>
  <c r="Q19" i="19"/>
  <c r="P20" i="19"/>
  <c r="O27" i="31"/>
  <c r="P18" i="11"/>
  <c r="Q18" i="11" s="1"/>
  <c r="N25" i="31"/>
  <c r="K20" i="19"/>
  <c r="K29" i="28" s="1"/>
  <c r="K18" i="11"/>
  <c r="J27" i="28" s="1"/>
  <c r="U24" i="36"/>
  <c r="J31" i="30" s="1"/>
  <c r="I32" i="19"/>
  <c r="H32" i="19"/>
  <c r="D39" i="37"/>
  <c r="D40" i="37" s="1"/>
  <c r="G29" i="37"/>
  <c r="F39" i="37"/>
  <c r="M37" i="31"/>
  <c r="AA18" i="37"/>
  <c r="AC20" i="37"/>
  <c r="AD20" i="37" s="1"/>
  <c r="W25" i="36"/>
  <c r="X26" i="36" s="1"/>
  <c r="Y26" i="36" s="1"/>
  <c r="Z26" i="36" s="1"/>
  <c r="J31" i="31"/>
  <c r="S25" i="36"/>
  <c r="T25" i="36" s="1"/>
  <c r="R25" i="36" s="1"/>
  <c r="AD24" i="36"/>
  <c r="AC25" i="36"/>
  <c r="AD25" i="36" s="1"/>
  <c r="AB23" i="36"/>
  <c r="AA24" i="36"/>
  <c r="Z20" i="37"/>
  <c r="J30" i="30"/>
  <c r="G28" i="36"/>
  <c r="W20" i="37"/>
  <c r="L40" i="37"/>
  <c r="E40" i="37"/>
  <c r="A41" i="37"/>
  <c r="C41" i="37" s="1"/>
  <c r="V40" i="37"/>
  <c r="AE40" i="37"/>
  <c r="AF40" i="37" s="1"/>
  <c r="O40" i="37"/>
  <c r="B40" i="37"/>
  <c r="M40" i="37"/>
  <c r="N40" i="37" s="1"/>
  <c r="A42" i="36"/>
  <c r="C42" i="36" s="1"/>
  <c r="M41" i="36"/>
  <c r="N41" i="36" s="1"/>
  <c r="L41" i="36"/>
  <c r="D41" i="36"/>
  <c r="AE41" i="36"/>
  <c r="AF41" i="36" s="1"/>
  <c r="O41" i="36"/>
  <c r="B41" i="36"/>
  <c r="E41" i="36" s="1"/>
  <c r="F41" i="36" s="1"/>
  <c r="V41" i="36"/>
  <c r="C40" i="28"/>
  <c r="C39" i="25"/>
  <c r="C38" i="30"/>
  <c r="C38" i="31"/>
  <c r="H30" i="33"/>
  <c r="E31" i="11"/>
  <c r="A33" i="11"/>
  <c r="C33" i="11" s="1"/>
  <c r="B32" i="11"/>
  <c r="M32" i="11"/>
  <c r="N32" i="11" s="1"/>
  <c r="AE32" i="11"/>
  <c r="AF32" i="11" s="1"/>
  <c r="F40" i="25" s="1"/>
  <c r="O32" i="11"/>
  <c r="V32" i="11"/>
  <c r="F31" i="19"/>
  <c r="D38" i="30"/>
  <c r="D38" i="31"/>
  <c r="D40" i="28"/>
  <c r="D39" i="25"/>
  <c r="I30" i="33"/>
  <c r="J30" i="33"/>
  <c r="G30" i="11"/>
  <c r="L37" i="31"/>
  <c r="E38" i="30"/>
  <c r="E38" i="31"/>
  <c r="E39" i="25"/>
  <c r="E40" i="28"/>
  <c r="A33" i="19"/>
  <c r="J33" i="19" s="1"/>
  <c r="M32" i="19"/>
  <c r="N32" i="19" s="1"/>
  <c r="B32" i="19"/>
  <c r="AE32" i="19"/>
  <c r="AF32" i="19" s="1"/>
  <c r="G40" i="25" s="1"/>
  <c r="E32" i="19"/>
  <c r="V32" i="19"/>
  <c r="G21" i="19"/>
  <c r="L24" i="11"/>
  <c r="F32" i="28"/>
  <c r="I19" i="11"/>
  <c r="L29" i="19"/>
  <c r="G37" i="28"/>
  <c r="G20" i="31"/>
  <c r="D20" i="19"/>
  <c r="I28" i="28"/>
  <c r="W14" i="19"/>
  <c r="X15" i="19" s="1"/>
  <c r="AC14" i="19"/>
  <c r="AD14" i="19" s="1"/>
  <c r="L12" i="33"/>
  <c r="G20" i="30"/>
  <c r="H42" i="36" l="1"/>
  <c r="H41" i="37"/>
  <c r="J33" i="11"/>
  <c r="J41" i="37"/>
  <c r="I42" i="36"/>
  <c r="J42" i="36"/>
  <c r="V33" i="19"/>
  <c r="I41" i="37"/>
  <c r="P28" i="36"/>
  <c r="P35" i="31"/>
  <c r="K28" i="36"/>
  <c r="L37" i="28" s="1"/>
  <c r="Q28" i="37"/>
  <c r="Q20" i="19"/>
  <c r="M36" i="28"/>
  <c r="P29" i="37"/>
  <c r="Q36" i="31"/>
  <c r="K29" i="37"/>
  <c r="P21" i="19"/>
  <c r="O28" i="31"/>
  <c r="K19" i="11"/>
  <c r="J28" i="28" s="1"/>
  <c r="P19" i="11"/>
  <c r="Q19" i="11" s="1"/>
  <c r="N26" i="31"/>
  <c r="K21" i="19"/>
  <c r="K30" i="28" s="1"/>
  <c r="U25" i="36"/>
  <c r="O33" i="19"/>
  <c r="C33" i="19"/>
  <c r="H33" i="19"/>
  <c r="I33" i="19"/>
  <c r="M37" i="28"/>
  <c r="F40" i="37"/>
  <c r="G30" i="37"/>
  <c r="AB18" i="37"/>
  <c r="K25" i="31"/>
  <c r="S19" i="37"/>
  <c r="T19" i="37" s="1"/>
  <c r="U19" i="37" s="1"/>
  <c r="AC26" i="36"/>
  <c r="AD26" i="36" s="1"/>
  <c r="G29" i="36"/>
  <c r="Q28" i="36"/>
  <c r="J32" i="31"/>
  <c r="S26" i="36"/>
  <c r="T26" i="36" s="1"/>
  <c r="R26" i="36" s="1"/>
  <c r="X21" i="37"/>
  <c r="Y21" i="37" s="1"/>
  <c r="AC21" i="37" s="1"/>
  <c r="AD21" i="37" s="1"/>
  <c r="AA25" i="36"/>
  <c r="AB24" i="36"/>
  <c r="W26" i="36"/>
  <c r="A42" i="37"/>
  <c r="C42" i="37" s="1"/>
  <c r="M41" i="37"/>
  <c r="N41" i="37" s="1"/>
  <c r="D41" i="37"/>
  <c r="L41" i="37"/>
  <c r="V41" i="37"/>
  <c r="E41" i="37"/>
  <c r="O41" i="37"/>
  <c r="B41" i="37"/>
  <c r="AE41" i="37"/>
  <c r="AF41" i="37" s="1"/>
  <c r="V42" i="36"/>
  <c r="N42" i="36"/>
  <c r="A43" i="36"/>
  <c r="C43" i="36" s="1"/>
  <c r="M42" i="36"/>
  <c r="L42" i="36"/>
  <c r="D42" i="36"/>
  <c r="B42" i="36"/>
  <c r="E42" i="36" s="1"/>
  <c r="F42" i="36" s="1"/>
  <c r="AE42" i="36"/>
  <c r="AF42" i="36" s="1"/>
  <c r="O42" i="36"/>
  <c r="V33" i="11"/>
  <c r="O33" i="11"/>
  <c r="O34" i="11" s="1"/>
  <c r="A34" i="11"/>
  <c r="C34" i="11" s="1"/>
  <c r="B33" i="11"/>
  <c r="M33" i="11"/>
  <c r="N33" i="11" s="1"/>
  <c r="AE33" i="11"/>
  <c r="AF33" i="11" s="1"/>
  <c r="F41" i="25" s="1"/>
  <c r="C41" i="28"/>
  <c r="C39" i="31"/>
  <c r="C40" i="25"/>
  <c r="H31" i="33"/>
  <c r="C39" i="30"/>
  <c r="E32" i="11"/>
  <c r="H33" i="11"/>
  <c r="H34" i="11" s="1"/>
  <c r="D40" i="25"/>
  <c r="D39" i="30"/>
  <c r="D39" i="31"/>
  <c r="D41" i="28"/>
  <c r="I31" i="33"/>
  <c r="J31" i="33"/>
  <c r="L38" i="31"/>
  <c r="G31" i="11"/>
  <c r="E41" i="28"/>
  <c r="E39" i="30"/>
  <c r="E40" i="25"/>
  <c r="E39" i="31"/>
  <c r="A34" i="19"/>
  <c r="C34" i="19" s="1"/>
  <c r="B33" i="19"/>
  <c r="M33" i="19"/>
  <c r="N33" i="19" s="1"/>
  <c r="AE33" i="19"/>
  <c r="AF33" i="19" s="1"/>
  <c r="G41" i="25" s="1"/>
  <c r="E33" i="19"/>
  <c r="M38" i="31"/>
  <c r="F32" i="19"/>
  <c r="L30" i="19"/>
  <c r="G38" i="28"/>
  <c r="G22" i="19"/>
  <c r="I20" i="11"/>
  <c r="L25" i="11"/>
  <c r="F33" i="28"/>
  <c r="G21" i="31"/>
  <c r="D21" i="19"/>
  <c r="I29" i="28"/>
  <c r="L13" i="33"/>
  <c r="G21" i="30"/>
  <c r="Y15" i="19"/>
  <c r="D7" i="11"/>
  <c r="J34" i="11" l="1"/>
  <c r="J43" i="36"/>
  <c r="H42" i="37"/>
  <c r="I43" i="36"/>
  <c r="H43" i="36"/>
  <c r="V34" i="19"/>
  <c r="I42" i="37"/>
  <c r="J42" i="37"/>
  <c r="J34" i="19"/>
  <c r="Q29" i="37"/>
  <c r="K29" i="36"/>
  <c r="L38" i="28" s="1"/>
  <c r="P29" i="36"/>
  <c r="Q29" i="36" s="1"/>
  <c r="P36" i="31"/>
  <c r="J32" i="30"/>
  <c r="U26" i="36"/>
  <c r="F41" i="37"/>
  <c r="Q21" i="19"/>
  <c r="K30" i="37"/>
  <c r="P30" i="37"/>
  <c r="Q30" i="37" s="1"/>
  <c r="Q37" i="31"/>
  <c r="N27" i="31"/>
  <c r="P20" i="11"/>
  <c r="Q20" i="11" s="1"/>
  <c r="P22" i="19"/>
  <c r="O29" i="31"/>
  <c r="K20" i="11"/>
  <c r="J29" i="28" s="1"/>
  <c r="K22" i="19"/>
  <c r="K31" i="28" s="1"/>
  <c r="K26" i="30"/>
  <c r="R19" i="37"/>
  <c r="H34" i="19"/>
  <c r="M38" i="28"/>
  <c r="G31" i="37"/>
  <c r="AA19" i="37"/>
  <c r="X27" i="36"/>
  <c r="Y27" i="36" s="1"/>
  <c r="W27" i="36" s="1"/>
  <c r="X28" i="36" s="1"/>
  <c r="Y28" i="36" s="1"/>
  <c r="W28" i="36" s="1"/>
  <c r="X29" i="36" s="1"/>
  <c r="Y29" i="36" s="1"/>
  <c r="W29" i="36" s="1"/>
  <c r="X30" i="36" s="1"/>
  <c r="Y30" i="36" s="1"/>
  <c r="W30" i="36" s="1"/>
  <c r="AB25" i="36"/>
  <c r="AA26" i="36"/>
  <c r="W21" i="37"/>
  <c r="J33" i="31"/>
  <c r="S27" i="36"/>
  <c r="T27" i="36" s="1"/>
  <c r="R27" i="36" s="1"/>
  <c r="Z21" i="37"/>
  <c r="G30" i="36"/>
  <c r="V42" i="37"/>
  <c r="M42" i="37"/>
  <c r="N42" i="37" s="1"/>
  <c r="B42" i="37"/>
  <c r="A43" i="37"/>
  <c r="C43" i="37" s="1"/>
  <c r="L42" i="37"/>
  <c r="D42" i="37"/>
  <c r="O42" i="37"/>
  <c r="E42" i="37"/>
  <c r="AE42" i="37"/>
  <c r="AF42" i="37" s="1"/>
  <c r="AE43" i="36"/>
  <c r="O43" i="36"/>
  <c r="B43" i="36"/>
  <c r="V43" i="36"/>
  <c r="A44" i="36"/>
  <c r="C44" i="36" s="1"/>
  <c r="M43" i="36"/>
  <c r="N43" i="36" s="1"/>
  <c r="D43" i="36"/>
  <c r="AF43" i="36"/>
  <c r="L43" i="36"/>
  <c r="C40" i="31"/>
  <c r="C42" i="28"/>
  <c r="C41" i="25"/>
  <c r="C40" i="30"/>
  <c r="H32" i="33"/>
  <c r="E33" i="11"/>
  <c r="A35" i="11"/>
  <c r="C35" i="11" s="1"/>
  <c r="B34" i="11"/>
  <c r="M34" i="11"/>
  <c r="N34" i="11" s="1"/>
  <c r="AE34" i="11"/>
  <c r="AF34" i="11" s="1"/>
  <c r="F42" i="25" s="1"/>
  <c r="V34" i="11"/>
  <c r="D42" i="28"/>
  <c r="D41" i="25"/>
  <c r="D40" i="30"/>
  <c r="D40" i="31"/>
  <c r="F33" i="19"/>
  <c r="I32" i="33"/>
  <c r="J32" i="33"/>
  <c r="G32" i="11"/>
  <c r="L39" i="31"/>
  <c r="A35" i="19"/>
  <c r="C35" i="19" s="1"/>
  <c r="B34" i="19"/>
  <c r="M34" i="19"/>
  <c r="N34" i="19" s="1"/>
  <c r="AE34" i="19"/>
  <c r="AF34" i="19" s="1"/>
  <c r="G42" i="25" s="1"/>
  <c r="E34" i="19"/>
  <c r="I34" i="19"/>
  <c r="M39" i="31"/>
  <c r="E42" i="28"/>
  <c r="E41" i="25"/>
  <c r="E40" i="31"/>
  <c r="E40" i="30"/>
  <c r="O34" i="19"/>
  <c r="O35" i="19" s="1"/>
  <c r="L31" i="19"/>
  <c r="G39" i="28"/>
  <c r="I21" i="11"/>
  <c r="L26" i="11"/>
  <c r="F34" i="28"/>
  <c r="G23" i="19"/>
  <c r="W15" i="19"/>
  <c r="X16" i="19" s="1"/>
  <c r="Z15" i="19"/>
  <c r="D22" i="19"/>
  <c r="I30" i="28"/>
  <c r="AC15" i="19"/>
  <c r="AD15" i="19" s="1"/>
  <c r="H15" i="28"/>
  <c r="D8" i="1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J43" i="37" l="1"/>
  <c r="I44" i="36"/>
  <c r="V35" i="19"/>
  <c r="I43" i="37"/>
  <c r="J35" i="11"/>
  <c r="H43" i="37"/>
  <c r="I35" i="19"/>
  <c r="J35" i="19"/>
  <c r="H44" i="36"/>
  <c r="J44" i="36"/>
  <c r="Q22" i="19"/>
  <c r="F33" i="11"/>
  <c r="U27" i="36"/>
  <c r="J34" i="30" s="1"/>
  <c r="G31" i="36"/>
  <c r="P30" i="36"/>
  <c r="Q30" i="36" s="1"/>
  <c r="P37" i="31"/>
  <c r="J33" i="30"/>
  <c r="K30" i="36"/>
  <c r="K31" i="36" s="1"/>
  <c r="P31" i="37"/>
  <c r="Q38" i="31"/>
  <c r="K31" i="37"/>
  <c r="P23" i="19"/>
  <c r="O30" i="31"/>
  <c r="K23" i="19"/>
  <c r="K32" i="28" s="1"/>
  <c r="N28" i="31"/>
  <c r="P21" i="11"/>
  <c r="Q21" i="11" s="1"/>
  <c r="K21" i="11"/>
  <c r="J30" i="28" s="1"/>
  <c r="H35" i="19"/>
  <c r="F42" i="37"/>
  <c r="G32" i="37"/>
  <c r="Q31" i="37"/>
  <c r="M39" i="28"/>
  <c r="X31" i="36"/>
  <c r="Y31" i="36" s="1"/>
  <c r="W31" i="36" s="1"/>
  <c r="E43" i="36"/>
  <c r="F43" i="36" s="1"/>
  <c r="G32" i="36"/>
  <c r="K26" i="31"/>
  <c r="S20" i="37"/>
  <c r="T20" i="37" s="1"/>
  <c r="U20" i="37" s="1"/>
  <c r="AB19" i="37"/>
  <c r="S28" i="36"/>
  <c r="T28" i="36" s="1"/>
  <c r="R28" i="36" s="1"/>
  <c r="J34" i="31"/>
  <c r="AB26" i="36"/>
  <c r="AA27" i="36"/>
  <c r="AB27" i="36" s="1"/>
  <c r="X22" i="37"/>
  <c r="Y22" i="37" s="1"/>
  <c r="AC22" i="37" s="1"/>
  <c r="AC27" i="36"/>
  <c r="Z27" i="36"/>
  <c r="Z28" i="36" s="1"/>
  <c r="Z29" i="36" s="1"/>
  <c r="Z30" i="36" s="1"/>
  <c r="Z31" i="36" s="1"/>
  <c r="AE43" i="37"/>
  <c r="AF43" i="37" s="1"/>
  <c r="O43" i="37"/>
  <c r="B43" i="37"/>
  <c r="M43" i="37"/>
  <c r="N43" i="37" s="1"/>
  <c r="E43" i="37"/>
  <c r="D43" i="37"/>
  <c r="L43" i="37"/>
  <c r="V43" i="37"/>
  <c r="A44" i="37"/>
  <c r="C44" i="37" s="1"/>
  <c r="L44" i="36"/>
  <c r="D44" i="36"/>
  <c r="AE44" i="36"/>
  <c r="AF44" i="36" s="1"/>
  <c r="O44" i="36"/>
  <c r="B44" i="36"/>
  <c r="E44" i="36" s="1"/>
  <c r="F44" i="36" s="1"/>
  <c r="V44" i="36"/>
  <c r="A45" i="36"/>
  <c r="C45" i="36" s="1"/>
  <c r="M44" i="36"/>
  <c r="N44" i="36" s="1"/>
  <c r="A36" i="11"/>
  <c r="C36" i="11" s="1"/>
  <c r="B35" i="11"/>
  <c r="M35" i="11"/>
  <c r="AE35" i="11"/>
  <c r="AF35" i="11" s="1"/>
  <c r="F43" i="25" s="1"/>
  <c r="D35" i="11"/>
  <c r="N35" i="11"/>
  <c r="V35" i="11"/>
  <c r="V36" i="11" s="1"/>
  <c r="H35" i="11"/>
  <c r="H36" i="11" s="1"/>
  <c r="O35" i="11"/>
  <c r="O36" i="11" s="1"/>
  <c r="C43" i="28"/>
  <c r="H33" i="33"/>
  <c r="C41" i="31"/>
  <c r="C42" i="25"/>
  <c r="C41" i="30"/>
  <c r="E34" i="11"/>
  <c r="F34" i="19"/>
  <c r="D41" i="31"/>
  <c r="D43" i="28"/>
  <c r="D41" i="30"/>
  <c r="D42" i="25"/>
  <c r="I33" i="33"/>
  <c r="J33" i="33"/>
  <c r="L40" i="31"/>
  <c r="G33" i="11"/>
  <c r="E42" i="25"/>
  <c r="E41" i="31"/>
  <c r="E43" i="28"/>
  <c r="E41" i="30"/>
  <c r="A36" i="19"/>
  <c r="C36" i="19" s="1"/>
  <c r="M35" i="19"/>
  <c r="N35" i="19" s="1"/>
  <c r="B35" i="19"/>
  <c r="AE35" i="19"/>
  <c r="AF35" i="19" s="1"/>
  <c r="G43" i="25" s="1"/>
  <c r="E35" i="19"/>
  <c r="M40" i="31"/>
  <c r="G22" i="31"/>
  <c r="L27" i="11"/>
  <c r="F35" i="28"/>
  <c r="I22" i="11"/>
  <c r="G24" i="19"/>
  <c r="L32" i="19"/>
  <c r="G40" i="28"/>
  <c r="D23" i="19"/>
  <c r="I31" i="28"/>
  <c r="G22" i="30"/>
  <c r="L14" i="33"/>
  <c r="H16" i="28"/>
  <c r="Y16" i="19"/>
  <c r="Z16" i="19" s="1"/>
  <c r="I44" i="37" l="1"/>
  <c r="J36" i="19"/>
  <c r="O36" i="19"/>
  <c r="J45" i="36"/>
  <c r="H44" i="37"/>
  <c r="I45" i="36"/>
  <c r="I36" i="19"/>
  <c r="H45" i="36"/>
  <c r="J36" i="11"/>
  <c r="J44" i="37"/>
  <c r="F34" i="11"/>
  <c r="Q23" i="19"/>
  <c r="L39" i="28"/>
  <c r="P32" i="36"/>
  <c r="P39" i="31"/>
  <c r="U28" i="36"/>
  <c r="K32" i="36"/>
  <c r="P31" i="36"/>
  <c r="Q31" i="36" s="1"/>
  <c r="Q32" i="36" s="1"/>
  <c r="P38" i="31"/>
  <c r="P32" i="37"/>
  <c r="Q39" i="31"/>
  <c r="K32" i="37"/>
  <c r="P24" i="19"/>
  <c r="O31" i="31"/>
  <c r="K24" i="19"/>
  <c r="K33" i="28" s="1"/>
  <c r="P22" i="11"/>
  <c r="Q22" i="11" s="1"/>
  <c r="N29" i="31"/>
  <c r="K22" i="11"/>
  <c r="J31" i="28" s="1"/>
  <c r="AA20" i="37"/>
  <c r="AB20" i="37" s="1"/>
  <c r="R20" i="37"/>
  <c r="H36" i="19"/>
  <c r="Q32" i="37"/>
  <c r="F43" i="37"/>
  <c r="M40" i="28"/>
  <c r="G33" i="37"/>
  <c r="X32" i="36"/>
  <c r="Y32" i="36" s="1"/>
  <c r="W32" i="36" s="1"/>
  <c r="L40" i="28"/>
  <c r="G33" i="36"/>
  <c r="M41" i="31"/>
  <c r="S29" i="36"/>
  <c r="T29" i="36" s="1"/>
  <c r="R29" i="36" s="1"/>
  <c r="J35" i="31"/>
  <c r="AD27" i="36"/>
  <c r="AC28" i="36"/>
  <c r="W22" i="37"/>
  <c r="X23" i="37" s="1"/>
  <c r="Y23" i="37" s="1"/>
  <c r="W23" i="37" s="1"/>
  <c r="X24" i="37" s="1"/>
  <c r="Y24" i="37" s="1"/>
  <c r="W24" i="37" s="1"/>
  <c r="X25" i="37" s="1"/>
  <c r="Y25" i="37" s="1"/>
  <c r="W25" i="37" s="1"/>
  <c r="Z22" i="37"/>
  <c r="AD22" i="37"/>
  <c r="AA28" i="36"/>
  <c r="L44" i="37"/>
  <c r="E44" i="37"/>
  <c r="AE44" i="37"/>
  <c r="AF44" i="37" s="1"/>
  <c r="O44" i="37"/>
  <c r="D44" i="37"/>
  <c r="B44" i="37"/>
  <c r="V44" i="37"/>
  <c r="A45" i="37"/>
  <c r="C45" i="37" s="1"/>
  <c r="M44" i="37"/>
  <c r="N44" i="37" s="1"/>
  <c r="V45" i="36"/>
  <c r="A46" i="36"/>
  <c r="C46" i="36" s="1"/>
  <c r="M45" i="36"/>
  <c r="N45" i="36" s="1"/>
  <c r="L45" i="36"/>
  <c r="AE45" i="36"/>
  <c r="AF45" i="36" s="1"/>
  <c r="O45" i="36"/>
  <c r="D45" i="36"/>
  <c r="B45" i="36"/>
  <c r="E45" i="36" s="1"/>
  <c r="F45" i="36" s="1"/>
  <c r="C42" i="31"/>
  <c r="C42" i="30"/>
  <c r="C44" i="28"/>
  <c r="H34" i="33"/>
  <c r="C43" i="25"/>
  <c r="E35" i="11"/>
  <c r="F35" i="11" s="1"/>
  <c r="A37" i="11"/>
  <c r="B36" i="11"/>
  <c r="M36" i="11"/>
  <c r="N36" i="11" s="1"/>
  <c r="AE36" i="11"/>
  <c r="AF36" i="11" s="1"/>
  <c r="F44" i="25" s="1"/>
  <c r="D36" i="11"/>
  <c r="H37" i="11"/>
  <c r="D42" i="30"/>
  <c r="D42" i="31"/>
  <c r="D43" i="25"/>
  <c r="D44" i="28"/>
  <c r="I34" i="33"/>
  <c r="J34" i="33"/>
  <c r="G34" i="11"/>
  <c r="L41" i="31"/>
  <c r="E43" i="25"/>
  <c r="E42" i="31"/>
  <c r="E42" i="30"/>
  <c r="E44" i="28"/>
  <c r="A37" i="19"/>
  <c r="C37" i="19" s="1"/>
  <c r="M36" i="19"/>
  <c r="N36" i="19" s="1"/>
  <c r="B36" i="19"/>
  <c r="AE36" i="19"/>
  <c r="AF36" i="19" s="1"/>
  <c r="G44" i="25" s="1"/>
  <c r="E36" i="19"/>
  <c r="V36" i="19"/>
  <c r="V37" i="19" s="1"/>
  <c r="F35" i="19"/>
  <c r="L33" i="19"/>
  <c r="G41" i="28"/>
  <c r="L28" i="11"/>
  <c r="F36" i="28"/>
  <c r="G25" i="19"/>
  <c r="I23" i="11"/>
  <c r="D24" i="19"/>
  <c r="I32" i="28"/>
  <c r="W16" i="19"/>
  <c r="G23" i="30"/>
  <c r="AC16" i="19"/>
  <c r="AD16" i="19" s="1"/>
  <c r="H17" i="28"/>
  <c r="H46" i="36" l="1"/>
  <c r="J46" i="36"/>
  <c r="O37" i="11"/>
  <c r="C37" i="11"/>
  <c r="I45" i="37"/>
  <c r="J45" i="37"/>
  <c r="I46" i="36"/>
  <c r="J37" i="11"/>
  <c r="H45" i="37"/>
  <c r="J37" i="19"/>
  <c r="Z32" i="36"/>
  <c r="Q24" i="19"/>
  <c r="K33" i="36"/>
  <c r="P33" i="36"/>
  <c r="P40" i="31"/>
  <c r="U29" i="36"/>
  <c r="P33" i="37"/>
  <c r="Q33" i="37" s="1"/>
  <c r="Q40" i="31"/>
  <c r="K33" i="37"/>
  <c r="K25" i="19"/>
  <c r="K23" i="11"/>
  <c r="J32" i="28" s="1"/>
  <c r="N30" i="31"/>
  <c r="P23" i="11"/>
  <c r="Q23" i="11" s="1"/>
  <c r="P25" i="19"/>
  <c r="Q25" i="19" s="1"/>
  <c r="O32" i="31"/>
  <c r="O37" i="19"/>
  <c r="H37" i="19"/>
  <c r="X26" i="37"/>
  <c r="Y26" i="37" s="1"/>
  <c r="W26" i="37" s="1"/>
  <c r="G34" i="37"/>
  <c r="M41" i="28"/>
  <c r="F44" i="37"/>
  <c r="X33" i="36"/>
  <c r="Y33" i="36" s="1"/>
  <c r="W33" i="36" s="1"/>
  <c r="G34" i="36"/>
  <c r="Q33" i="36"/>
  <c r="L41" i="28"/>
  <c r="K27" i="30"/>
  <c r="K27" i="31"/>
  <c r="S21" i="37"/>
  <c r="T21" i="37" s="1"/>
  <c r="Z23" i="37"/>
  <c r="Z24" i="37" s="1"/>
  <c r="Z25" i="37" s="1"/>
  <c r="Z26" i="37" s="1"/>
  <c r="AC23" i="37"/>
  <c r="AC24" i="37" s="1"/>
  <c r="AD28" i="36"/>
  <c r="AC29" i="36"/>
  <c r="S30" i="36"/>
  <c r="T30" i="36" s="1"/>
  <c r="R30" i="36" s="1"/>
  <c r="J36" i="31"/>
  <c r="J35" i="30"/>
  <c r="AB28" i="36"/>
  <c r="AA29" i="36"/>
  <c r="V45" i="37"/>
  <c r="M45" i="37"/>
  <c r="N45" i="37" s="1"/>
  <c r="A46" i="37"/>
  <c r="C46" i="37" s="1"/>
  <c r="L45" i="37"/>
  <c r="D45" i="37"/>
  <c r="O45" i="37"/>
  <c r="B45" i="37"/>
  <c r="AE45" i="37"/>
  <c r="AF45" i="37" s="1"/>
  <c r="AE46" i="36"/>
  <c r="AF46" i="36" s="1"/>
  <c r="O46" i="36"/>
  <c r="B46" i="36"/>
  <c r="V46" i="36"/>
  <c r="A47" i="36"/>
  <c r="C47" i="36" s="1"/>
  <c r="M46" i="36"/>
  <c r="N46" i="36" s="1"/>
  <c r="D46" i="36"/>
  <c r="L46" i="36"/>
  <c r="V37" i="11"/>
  <c r="H35" i="33"/>
  <c r="C43" i="30"/>
  <c r="C44" i="25"/>
  <c r="C45" i="28"/>
  <c r="C43" i="31"/>
  <c r="E36" i="11"/>
  <c r="F36" i="11" s="1"/>
  <c r="A38" i="11"/>
  <c r="C38" i="11" s="1"/>
  <c r="B37" i="11"/>
  <c r="M37" i="11"/>
  <c r="N37" i="11" s="1"/>
  <c r="AE37" i="11"/>
  <c r="AF37" i="11" s="1"/>
  <c r="F45" i="25" s="1"/>
  <c r="D37" i="11"/>
  <c r="D44" i="25"/>
  <c r="D43" i="30"/>
  <c r="D45" i="28"/>
  <c r="D43" i="31"/>
  <c r="I35" i="33"/>
  <c r="J35" i="33"/>
  <c r="L42" i="31"/>
  <c r="G35" i="11"/>
  <c r="E45" i="28"/>
  <c r="E44" i="25"/>
  <c r="E43" i="30"/>
  <c r="E43" i="31"/>
  <c r="M42" i="31"/>
  <c r="F36" i="19"/>
  <c r="A38" i="19"/>
  <c r="C38" i="19" s="1"/>
  <c r="M37" i="19"/>
  <c r="N37" i="19" s="1"/>
  <c r="B37" i="19"/>
  <c r="AE37" i="19"/>
  <c r="AF37" i="19" s="1"/>
  <c r="G45" i="25" s="1"/>
  <c r="E37" i="19"/>
  <c r="I37" i="19"/>
  <c r="L29" i="11"/>
  <c r="F37" i="28"/>
  <c r="I24" i="11"/>
  <c r="G26" i="19"/>
  <c r="L34" i="19"/>
  <c r="G42" i="28"/>
  <c r="D25" i="19"/>
  <c r="I33" i="28"/>
  <c r="X17" i="19"/>
  <c r="Y17" i="19" s="1"/>
  <c r="Z17" i="19" s="1"/>
  <c r="G23" i="31"/>
  <c r="L15" i="33"/>
  <c r="H18" i="28"/>
  <c r="J38" i="11" l="1"/>
  <c r="I38" i="19"/>
  <c r="H47" i="36"/>
  <c r="I46" i="37"/>
  <c r="J38" i="19"/>
  <c r="I47" i="36"/>
  <c r="J47" i="36"/>
  <c r="H46" i="37"/>
  <c r="J46" i="37"/>
  <c r="K34" i="36"/>
  <c r="P34" i="36"/>
  <c r="P41" i="31"/>
  <c r="U30" i="36"/>
  <c r="K34" i="37"/>
  <c r="P34" i="37"/>
  <c r="Q34" i="37" s="1"/>
  <c r="Q41" i="31"/>
  <c r="R21" i="37"/>
  <c r="U21" i="37"/>
  <c r="P26" i="19"/>
  <c r="Q26" i="19" s="1"/>
  <c r="O33" i="31"/>
  <c r="K34" i="28"/>
  <c r="K26" i="19"/>
  <c r="K35" i="28" s="1"/>
  <c r="P24" i="11"/>
  <c r="Q24" i="11" s="1"/>
  <c r="N31" i="31"/>
  <c r="K24" i="11"/>
  <c r="J33" i="28" s="1"/>
  <c r="H38" i="19"/>
  <c r="X27" i="37"/>
  <c r="Y27" i="37" s="1"/>
  <c r="W27" i="37" s="1"/>
  <c r="E45" i="37"/>
  <c r="F45" i="37" s="1"/>
  <c r="M42" i="28"/>
  <c r="G35" i="37"/>
  <c r="X34" i="36"/>
  <c r="Y34" i="36" s="1"/>
  <c r="W34" i="36" s="1"/>
  <c r="Z33" i="36"/>
  <c r="E46" i="36"/>
  <c r="F46" i="36" s="1"/>
  <c r="L42" i="28"/>
  <c r="J37" i="31"/>
  <c r="S31" i="36"/>
  <c r="T31" i="36" s="1"/>
  <c r="R31" i="36" s="1"/>
  <c r="G35" i="36"/>
  <c r="Q34" i="36"/>
  <c r="M43" i="31"/>
  <c r="AD23" i="37"/>
  <c r="AA21" i="37"/>
  <c r="AD29" i="36"/>
  <c r="AC30" i="36"/>
  <c r="AD24" i="37"/>
  <c r="AC25" i="37"/>
  <c r="AB29" i="36"/>
  <c r="AA30" i="36"/>
  <c r="J36" i="30"/>
  <c r="AE46" i="37"/>
  <c r="AF46" i="37" s="1"/>
  <c r="O46" i="37"/>
  <c r="B46" i="37"/>
  <c r="A47" i="37"/>
  <c r="C47" i="37" s="1"/>
  <c r="V46" i="37"/>
  <c r="L46" i="37"/>
  <c r="E46" i="37"/>
  <c r="M46" i="37"/>
  <c r="N46" i="37" s="1"/>
  <c r="L47" i="36"/>
  <c r="AE47" i="36"/>
  <c r="AF47" i="36" s="1"/>
  <c r="O47" i="36"/>
  <c r="B47" i="36"/>
  <c r="E47" i="36" s="1"/>
  <c r="F47" i="36" s="1"/>
  <c r="V47" i="36"/>
  <c r="D47" i="36"/>
  <c r="A48" i="36"/>
  <c r="C48" i="36" s="1"/>
  <c r="M47" i="36"/>
  <c r="N47" i="36" s="1"/>
  <c r="A39" i="11"/>
  <c r="C39" i="11" s="1"/>
  <c r="B38" i="11"/>
  <c r="M38" i="11"/>
  <c r="N38" i="11" s="1"/>
  <c r="AE38" i="11"/>
  <c r="AF38" i="11" s="1"/>
  <c r="F46" i="25" s="1"/>
  <c r="H36" i="33"/>
  <c r="C44" i="31"/>
  <c r="C45" i="25"/>
  <c r="C44" i="30"/>
  <c r="C46" i="28"/>
  <c r="E37" i="11"/>
  <c r="F37" i="11" s="1"/>
  <c r="V38" i="11"/>
  <c r="D38" i="11"/>
  <c r="H38" i="11"/>
  <c r="H39" i="11" s="1"/>
  <c r="O38" i="11"/>
  <c r="D46" i="28"/>
  <c r="D45" i="25"/>
  <c r="D44" i="31"/>
  <c r="D44" i="30"/>
  <c r="I36" i="33"/>
  <c r="J36" i="33"/>
  <c r="G36" i="11"/>
  <c r="L43" i="31"/>
  <c r="A39" i="19"/>
  <c r="C39" i="19" s="1"/>
  <c r="B38" i="19"/>
  <c r="M38" i="19"/>
  <c r="N38" i="19" s="1"/>
  <c r="AE38" i="19"/>
  <c r="AF38" i="19" s="1"/>
  <c r="G46" i="25" s="1"/>
  <c r="E38" i="19"/>
  <c r="O38" i="19"/>
  <c r="O39" i="19" s="1"/>
  <c r="I39" i="19"/>
  <c r="E45" i="25"/>
  <c r="E44" i="30"/>
  <c r="E46" i="28"/>
  <c r="E44" i="31"/>
  <c r="F37" i="19"/>
  <c r="V38" i="19"/>
  <c r="V39" i="19" s="1"/>
  <c r="G27" i="19"/>
  <c r="L35" i="19"/>
  <c r="G43" i="28"/>
  <c r="L30" i="11"/>
  <c r="F38" i="28"/>
  <c r="I25" i="11"/>
  <c r="D26" i="19"/>
  <c r="I34" i="28"/>
  <c r="W17" i="19"/>
  <c r="AC17" i="19"/>
  <c r="AD17" i="19" s="1"/>
  <c r="L16" i="33" s="1"/>
  <c r="G24" i="30"/>
  <c r="H19" i="28"/>
  <c r="J47" i="37" l="1"/>
  <c r="J39" i="19"/>
  <c r="H47" i="37"/>
  <c r="J39" i="11"/>
  <c r="V39" i="11"/>
  <c r="J48" i="36"/>
  <c r="I47" i="37"/>
  <c r="O39" i="11"/>
  <c r="I48" i="36"/>
  <c r="H48" i="36"/>
  <c r="U31" i="36"/>
  <c r="K35" i="36"/>
  <c r="P35" i="36"/>
  <c r="Q35" i="36" s="1"/>
  <c r="P42" i="31"/>
  <c r="Z27" i="37"/>
  <c r="P35" i="37"/>
  <c r="Q42" i="31"/>
  <c r="K35" i="37"/>
  <c r="P27" i="19"/>
  <c r="O34" i="31"/>
  <c r="K27" i="19"/>
  <c r="K36" i="28" s="1"/>
  <c r="P25" i="11"/>
  <c r="Q25" i="11" s="1"/>
  <c r="N32" i="31"/>
  <c r="K25" i="11"/>
  <c r="H39" i="19"/>
  <c r="X28" i="37"/>
  <c r="Y28" i="37" s="1"/>
  <c r="W28" i="37" s="1"/>
  <c r="AD25" i="37"/>
  <c r="AC26" i="37"/>
  <c r="G36" i="37"/>
  <c r="Q35" i="37"/>
  <c r="F46" i="37"/>
  <c r="M43" i="28"/>
  <c r="D46" i="37"/>
  <c r="D47" i="37" s="1"/>
  <c r="X35" i="36"/>
  <c r="Y35" i="36" s="1"/>
  <c r="W35" i="36" s="1"/>
  <c r="G36" i="36"/>
  <c r="L43" i="28"/>
  <c r="AB30" i="36"/>
  <c r="AA31" i="36"/>
  <c r="AD30" i="36"/>
  <c r="AC31" i="36"/>
  <c r="J38" i="31"/>
  <c r="S32" i="36"/>
  <c r="T32" i="36" s="1"/>
  <c r="R32" i="36" s="1"/>
  <c r="J37" i="30"/>
  <c r="Z34" i="36"/>
  <c r="K28" i="30"/>
  <c r="AB21" i="37"/>
  <c r="K28" i="31"/>
  <c r="S22" i="37"/>
  <c r="T22" i="37" s="1"/>
  <c r="R22" i="37" s="1"/>
  <c r="L47" i="37"/>
  <c r="M47" i="37"/>
  <c r="N47" i="37" s="1"/>
  <c r="V47" i="37"/>
  <c r="O47" i="37"/>
  <c r="E47" i="37"/>
  <c r="A48" i="37"/>
  <c r="C48" i="37" s="1"/>
  <c r="AE47" i="37"/>
  <c r="AF47" i="37" s="1"/>
  <c r="B47" i="37"/>
  <c r="F47" i="37" s="1"/>
  <c r="A49" i="36"/>
  <c r="C49" i="36" s="1"/>
  <c r="M48" i="36"/>
  <c r="N48" i="36" s="1"/>
  <c r="L48" i="36"/>
  <c r="D48" i="36"/>
  <c r="AE48" i="36"/>
  <c r="AF48" i="36" s="1"/>
  <c r="O48" i="36"/>
  <c r="B48" i="36"/>
  <c r="E48" i="36" s="1"/>
  <c r="F48" i="36" s="1"/>
  <c r="V48" i="36"/>
  <c r="C47" i="28"/>
  <c r="C45" i="31"/>
  <c r="C46" i="25"/>
  <c r="C45" i="30"/>
  <c r="H37" i="33"/>
  <c r="E38" i="11"/>
  <c r="F38" i="11" s="1"/>
  <c r="A40" i="11"/>
  <c r="B39" i="11"/>
  <c r="M39" i="11"/>
  <c r="N39" i="11" s="1"/>
  <c r="AE39" i="11"/>
  <c r="AF39" i="11" s="1"/>
  <c r="F47" i="25" s="1"/>
  <c r="D39" i="11"/>
  <c r="D45" i="31"/>
  <c r="D47" i="28"/>
  <c r="D46" i="25"/>
  <c r="D45" i="30"/>
  <c r="F38" i="19"/>
  <c r="I37" i="33"/>
  <c r="J37" i="33"/>
  <c r="G37" i="11"/>
  <c r="L44" i="31"/>
  <c r="E45" i="30"/>
  <c r="E46" i="25"/>
  <c r="E45" i="31"/>
  <c r="E47" i="28"/>
  <c r="A40" i="19"/>
  <c r="C40" i="19" s="1"/>
  <c r="M39" i="19"/>
  <c r="N39" i="19" s="1"/>
  <c r="B39" i="19"/>
  <c r="AE39" i="19"/>
  <c r="AF39" i="19" s="1"/>
  <c r="G47" i="25" s="1"/>
  <c r="E39" i="19"/>
  <c r="V40" i="19"/>
  <c r="O40" i="19"/>
  <c r="M44" i="31"/>
  <c r="G44" i="28"/>
  <c r="L36" i="19"/>
  <c r="G28" i="19"/>
  <c r="Q27" i="19"/>
  <c r="I26" i="11"/>
  <c r="L31" i="11"/>
  <c r="F39" i="28"/>
  <c r="D27" i="19"/>
  <c r="I35" i="28"/>
  <c r="X18" i="19"/>
  <c r="Y18" i="19" s="1"/>
  <c r="G24" i="31"/>
  <c r="H20" i="28"/>
  <c r="H40" i="11" l="1"/>
  <c r="C40" i="11"/>
  <c r="J48" i="37"/>
  <c r="J40" i="11"/>
  <c r="H49" i="36"/>
  <c r="I48" i="37"/>
  <c r="H48" i="37"/>
  <c r="I49" i="36"/>
  <c r="J49" i="36"/>
  <c r="J40" i="19"/>
  <c r="K36" i="36"/>
  <c r="P36" i="36"/>
  <c r="Q36" i="36" s="1"/>
  <c r="P43" i="31"/>
  <c r="U32" i="36"/>
  <c r="P26" i="11"/>
  <c r="N33" i="31"/>
  <c r="J34" i="28"/>
  <c r="K26" i="11"/>
  <c r="J35" i="28" s="1"/>
  <c r="K36" i="37"/>
  <c r="P36" i="37"/>
  <c r="Q43" i="31"/>
  <c r="U22" i="37"/>
  <c r="P28" i="19"/>
  <c r="Q28" i="19" s="1"/>
  <c r="O35" i="31"/>
  <c r="K28" i="19"/>
  <c r="K37" i="28" s="1"/>
  <c r="Z28" i="37"/>
  <c r="I40" i="19"/>
  <c r="H40" i="19"/>
  <c r="X29" i="37"/>
  <c r="Y29" i="37" s="1"/>
  <c r="W29" i="37" s="1"/>
  <c r="M44" i="28"/>
  <c r="G37" i="37"/>
  <c r="Q36" i="37"/>
  <c r="AD26" i="37"/>
  <c r="AC27" i="37"/>
  <c r="J39" i="31"/>
  <c r="S33" i="36"/>
  <c r="T33" i="36" s="1"/>
  <c r="R33" i="36" s="1"/>
  <c r="X36" i="36"/>
  <c r="Y36" i="36" s="1"/>
  <c r="W36" i="36" s="1"/>
  <c r="J38" i="30"/>
  <c r="AB31" i="36"/>
  <c r="AA32" i="36"/>
  <c r="Z35" i="36"/>
  <c r="AD31" i="36"/>
  <c r="AC32" i="36"/>
  <c r="L44" i="28"/>
  <c r="G37" i="36"/>
  <c r="AA22" i="37"/>
  <c r="K29" i="31"/>
  <c r="S23" i="37"/>
  <c r="T23" i="37" s="1"/>
  <c r="R23" i="37" s="1"/>
  <c r="A49" i="37"/>
  <c r="C49" i="37" s="1"/>
  <c r="M48" i="37"/>
  <c r="N48" i="37" s="1"/>
  <c r="B48" i="37"/>
  <c r="L48" i="37"/>
  <c r="D48" i="37"/>
  <c r="AE48" i="37"/>
  <c r="AF48" i="37" s="1"/>
  <c r="O48" i="37"/>
  <c r="V48" i="37"/>
  <c r="V49" i="36"/>
  <c r="A50" i="36"/>
  <c r="C50" i="36" s="1"/>
  <c r="M49" i="36"/>
  <c r="N49" i="36" s="1"/>
  <c r="L49" i="36"/>
  <c r="D49" i="36"/>
  <c r="B49" i="36"/>
  <c r="E49" i="36" s="1"/>
  <c r="F49" i="36" s="1"/>
  <c r="AE49" i="36"/>
  <c r="AF49" i="36" s="1"/>
  <c r="O49" i="36"/>
  <c r="V40" i="11"/>
  <c r="O40" i="11"/>
  <c r="A41" i="11"/>
  <c r="C41" i="11" s="1"/>
  <c r="B40" i="11"/>
  <c r="M40" i="11"/>
  <c r="N40" i="11" s="1"/>
  <c r="AE40" i="11"/>
  <c r="AF40" i="11" s="1"/>
  <c r="F48" i="25" s="1"/>
  <c r="C46" i="31"/>
  <c r="C48" i="28"/>
  <c r="H38" i="33"/>
  <c r="C47" i="25"/>
  <c r="C46" i="30"/>
  <c r="E39" i="11"/>
  <c r="F39" i="11" s="1"/>
  <c r="D40" i="11"/>
  <c r="D46" i="30"/>
  <c r="D46" i="31"/>
  <c r="D48" i="28"/>
  <c r="D47" i="25"/>
  <c r="I38" i="33"/>
  <c r="J38" i="33"/>
  <c r="Q26" i="11"/>
  <c r="L45" i="31"/>
  <c r="G38" i="11"/>
  <c r="M45" i="31"/>
  <c r="E47" i="25"/>
  <c r="E48" i="28"/>
  <c r="E46" i="30"/>
  <c r="E46" i="31"/>
  <c r="A41" i="19"/>
  <c r="O41" i="19" s="1"/>
  <c r="M40" i="19"/>
  <c r="N40" i="19" s="1"/>
  <c r="B40" i="19"/>
  <c r="AE40" i="19"/>
  <c r="AF40" i="19" s="1"/>
  <c r="G48" i="25" s="1"/>
  <c r="E40" i="19"/>
  <c r="F39" i="19"/>
  <c r="L37" i="19"/>
  <c r="G45" i="28"/>
  <c r="G29" i="19"/>
  <c r="I27" i="11"/>
  <c r="L32" i="11"/>
  <c r="F40" i="28"/>
  <c r="W18" i="19"/>
  <c r="Z18" i="19"/>
  <c r="D28" i="19"/>
  <c r="I36" i="28"/>
  <c r="AC18" i="19"/>
  <c r="AD18" i="19" s="1"/>
  <c r="H21" i="28"/>
  <c r="I50" i="36" l="1"/>
  <c r="J41" i="11"/>
  <c r="H49" i="37"/>
  <c r="J49" i="37"/>
  <c r="J41" i="19"/>
  <c r="I49" i="37"/>
  <c r="J50" i="36"/>
  <c r="H50" i="36"/>
  <c r="P37" i="36"/>
  <c r="P44" i="31"/>
  <c r="K27" i="11"/>
  <c r="U33" i="36"/>
  <c r="K37" i="36"/>
  <c r="P27" i="11"/>
  <c r="N34" i="31"/>
  <c r="P37" i="37"/>
  <c r="Q37" i="37" s="1"/>
  <c r="Q44" i="31"/>
  <c r="K37" i="37"/>
  <c r="U23" i="37"/>
  <c r="Z29" i="37"/>
  <c r="K29" i="19"/>
  <c r="K38" i="28" s="1"/>
  <c r="P29" i="19"/>
  <c r="Q29" i="19" s="1"/>
  <c r="O36" i="31"/>
  <c r="H41" i="19"/>
  <c r="I41" i="19"/>
  <c r="C41" i="19"/>
  <c r="AD27" i="37"/>
  <c r="AC28" i="37"/>
  <c r="G38" i="37"/>
  <c r="E48" i="37"/>
  <c r="F48" i="37" s="1"/>
  <c r="M45" i="28"/>
  <c r="X30" i="37"/>
  <c r="Y30" i="37" s="1"/>
  <c r="X37" i="36"/>
  <c r="Y37" i="36" s="1"/>
  <c r="W37" i="36" s="1"/>
  <c r="J40" i="31"/>
  <c r="S34" i="36"/>
  <c r="T34" i="36" s="1"/>
  <c r="R34" i="36" s="1"/>
  <c r="AD32" i="36"/>
  <c r="AC33" i="36"/>
  <c r="AB32" i="36"/>
  <c r="AA33" i="36"/>
  <c r="G38" i="36"/>
  <c r="Q37" i="36"/>
  <c r="L45" i="28"/>
  <c r="Z36" i="36"/>
  <c r="Z37" i="36" s="1"/>
  <c r="J39" i="30"/>
  <c r="M46" i="31"/>
  <c r="K29" i="30"/>
  <c r="S24" i="37"/>
  <c r="T24" i="37" s="1"/>
  <c r="R24" i="37" s="1"/>
  <c r="K30" i="31"/>
  <c r="AB22" i="37"/>
  <c r="AA23" i="37"/>
  <c r="V49" i="37"/>
  <c r="E49" i="37"/>
  <c r="AE49" i="37"/>
  <c r="AF49" i="37" s="1"/>
  <c r="O49" i="37"/>
  <c r="B49" i="37"/>
  <c r="M49" i="37"/>
  <c r="N49" i="37" s="1"/>
  <c r="L49" i="37"/>
  <c r="A50" i="37"/>
  <c r="C50" i="37" s="1"/>
  <c r="D49" i="37"/>
  <c r="AE50" i="36"/>
  <c r="AF50" i="36" s="1"/>
  <c r="O50" i="36"/>
  <c r="B50" i="36"/>
  <c r="E50" i="36" s="1"/>
  <c r="F50" i="36" s="1"/>
  <c r="V50" i="36"/>
  <c r="A51" i="36"/>
  <c r="C51" i="36" s="1"/>
  <c r="M50" i="36"/>
  <c r="N50" i="36" s="1"/>
  <c r="D50" i="36"/>
  <c r="L50" i="36"/>
  <c r="O41" i="11"/>
  <c r="V41" i="11"/>
  <c r="H39" i="33"/>
  <c r="C47" i="30"/>
  <c r="C47" i="31"/>
  <c r="C49" i="28"/>
  <c r="C48" i="25"/>
  <c r="E40" i="11"/>
  <c r="F40" i="11" s="1"/>
  <c r="A42" i="11"/>
  <c r="C42" i="11" s="1"/>
  <c r="B41" i="11"/>
  <c r="M41" i="11"/>
  <c r="N41" i="11" s="1"/>
  <c r="D41" i="11"/>
  <c r="AE41" i="11"/>
  <c r="AF41" i="11" s="1"/>
  <c r="F49" i="25" s="1"/>
  <c r="H41" i="11"/>
  <c r="D48" i="25"/>
  <c r="D47" i="30"/>
  <c r="D47" i="31"/>
  <c r="D49" i="28"/>
  <c r="I39" i="33"/>
  <c r="J39" i="33"/>
  <c r="G39" i="11"/>
  <c r="Q27" i="11"/>
  <c r="L46" i="31"/>
  <c r="J36" i="28"/>
  <c r="E48" i="25"/>
  <c r="E47" i="31"/>
  <c r="E49" i="28"/>
  <c r="E47" i="30"/>
  <c r="A42" i="19"/>
  <c r="AE41" i="19"/>
  <c r="AF41" i="19" s="1"/>
  <c r="G49" i="25" s="1"/>
  <c r="B41" i="19"/>
  <c r="E41" i="19"/>
  <c r="M41" i="19"/>
  <c r="N41" i="19" s="1"/>
  <c r="F40" i="19"/>
  <c r="V41" i="19"/>
  <c r="L38" i="19"/>
  <c r="G46" i="28"/>
  <c r="G30" i="19"/>
  <c r="I28" i="11"/>
  <c r="L33" i="11"/>
  <c r="F41" i="28"/>
  <c r="D29" i="19"/>
  <c r="I37" i="28"/>
  <c r="X19" i="19"/>
  <c r="Y19" i="19" s="1"/>
  <c r="Z19" i="19" s="1"/>
  <c r="G25" i="31"/>
  <c r="G25" i="30"/>
  <c r="L17" i="33"/>
  <c r="H22" i="28"/>
  <c r="J51" i="36" l="1"/>
  <c r="I51" i="36"/>
  <c r="H51" i="36"/>
  <c r="V42" i="19"/>
  <c r="J42" i="11"/>
  <c r="J50" i="37"/>
  <c r="J42" i="19"/>
  <c r="I50" i="37"/>
  <c r="H50" i="37"/>
  <c r="K28" i="11"/>
  <c r="P38" i="36"/>
  <c r="P45" i="31"/>
  <c r="K38" i="36"/>
  <c r="P28" i="11"/>
  <c r="N35" i="31"/>
  <c r="U34" i="36"/>
  <c r="K38" i="37"/>
  <c r="P38" i="37"/>
  <c r="Q45" i="31"/>
  <c r="U24" i="37"/>
  <c r="Z30" i="37"/>
  <c r="W30" i="37"/>
  <c r="P30" i="19"/>
  <c r="Q30" i="19" s="1"/>
  <c r="O37" i="31"/>
  <c r="K30" i="19"/>
  <c r="O42" i="19"/>
  <c r="C42" i="19"/>
  <c r="E42" i="19" s="1"/>
  <c r="H42" i="19"/>
  <c r="G39" i="37"/>
  <c r="Q38" i="37"/>
  <c r="F49" i="37"/>
  <c r="M46" i="28"/>
  <c r="AD28" i="37"/>
  <c r="AC29" i="37"/>
  <c r="X31" i="37"/>
  <c r="Y31" i="37" s="1"/>
  <c r="Z31" i="37" s="1"/>
  <c r="W38" i="36"/>
  <c r="X38" i="36"/>
  <c r="Y38" i="36" s="1"/>
  <c r="Z38" i="36" s="1"/>
  <c r="L46" i="28"/>
  <c r="AD33" i="36"/>
  <c r="AC34" i="36"/>
  <c r="J41" i="31"/>
  <c r="S35" i="36"/>
  <c r="T35" i="36" s="1"/>
  <c r="R35" i="36" s="1"/>
  <c r="J40" i="30"/>
  <c r="G39" i="36"/>
  <c r="Q38" i="36"/>
  <c r="AB33" i="36"/>
  <c r="AA34" i="36"/>
  <c r="S25" i="37"/>
  <c r="T25" i="37" s="1"/>
  <c r="R25" i="37" s="1"/>
  <c r="K31" i="31"/>
  <c r="AB23" i="37"/>
  <c r="AA24" i="37"/>
  <c r="K30" i="30"/>
  <c r="AE50" i="37"/>
  <c r="AF50" i="37" s="1"/>
  <c r="O50" i="37"/>
  <c r="B50" i="37"/>
  <c r="V50" i="37"/>
  <c r="M50" i="37"/>
  <c r="N50" i="37" s="1"/>
  <c r="L50" i="37"/>
  <c r="E50" i="37"/>
  <c r="A51" i="37"/>
  <c r="C51" i="37" s="1"/>
  <c r="L51" i="36"/>
  <c r="AE51" i="36"/>
  <c r="AF51" i="36" s="1"/>
  <c r="O51" i="36"/>
  <c r="B51" i="36"/>
  <c r="E51" i="36" s="1"/>
  <c r="F51" i="36" s="1"/>
  <c r="V51" i="36"/>
  <c r="D51" i="36"/>
  <c r="A52" i="36"/>
  <c r="C52" i="36" s="1"/>
  <c r="M51" i="36"/>
  <c r="N51" i="36" s="1"/>
  <c r="A43" i="11"/>
  <c r="C43" i="11" s="1"/>
  <c r="B42" i="11"/>
  <c r="M42" i="11"/>
  <c r="D42" i="11"/>
  <c r="AE42" i="11"/>
  <c r="AF42" i="11" s="1"/>
  <c r="F50" i="25" s="1"/>
  <c r="N42" i="11"/>
  <c r="O42" i="11"/>
  <c r="O43" i="11" s="1"/>
  <c r="H40" i="33"/>
  <c r="C48" i="30"/>
  <c r="C50" i="28"/>
  <c r="C48" i="31"/>
  <c r="C49" i="25"/>
  <c r="E41" i="11"/>
  <c r="F41" i="11" s="1"/>
  <c r="H42" i="11"/>
  <c r="H43" i="11" s="1"/>
  <c r="V42" i="11"/>
  <c r="V43" i="11" s="1"/>
  <c r="D50" i="28"/>
  <c r="D49" i="25"/>
  <c r="D48" i="30"/>
  <c r="D48" i="31"/>
  <c r="I40" i="33"/>
  <c r="J40" i="33"/>
  <c r="L47" i="31"/>
  <c r="G40" i="11"/>
  <c r="Q28" i="11"/>
  <c r="J37" i="28"/>
  <c r="M47" i="31"/>
  <c r="F41" i="19"/>
  <c r="E50" i="28"/>
  <c r="E48" i="31"/>
  <c r="E49" i="25"/>
  <c r="E48" i="30"/>
  <c r="A43" i="19"/>
  <c r="B42" i="19"/>
  <c r="M42" i="19"/>
  <c r="N42" i="19" s="1"/>
  <c r="AE42" i="19"/>
  <c r="AF42" i="19" s="1"/>
  <c r="G50" i="25" s="1"/>
  <c r="I42" i="19"/>
  <c r="G31" i="19"/>
  <c r="L39" i="19"/>
  <c r="G47" i="28"/>
  <c r="I29" i="11"/>
  <c r="L34" i="11"/>
  <c r="F42" i="28"/>
  <c r="D30" i="19"/>
  <c r="I38" i="28"/>
  <c r="AC19" i="19"/>
  <c r="AD19" i="19" s="1"/>
  <c r="L18" i="33" s="1"/>
  <c r="W19" i="19"/>
  <c r="H23" i="28"/>
  <c r="I51" i="37" l="1"/>
  <c r="J43" i="19"/>
  <c r="H52" i="36"/>
  <c r="J51" i="37"/>
  <c r="I52" i="36"/>
  <c r="H51" i="37"/>
  <c r="J43" i="11"/>
  <c r="J52" i="36"/>
  <c r="K29" i="11"/>
  <c r="K39" i="36"/>
  <c r="U35" i="36"/>
  <c r="N36" i="31"/>
  <c r="P29" i="11"/>
  <c r="P39" i="36"/>
  <c r="Q39" i="36" s="1"/>
  <c r="P46" i="31"/>
  <c r="P39" i="37"/>
  <c r="Q39" i="37" s="1"/>
  <c r="Q46" i="31"/>
  <c r="K39" i="37"/>
  <c r="K39" i="28"/>
  <c r="K31" i="19"/>
  <c r="K40" i="28" s="1"/>
  <c r="P31" i="19"/>
  <c r="O38" i="31"/>
  <c r="U25" i="37"/>
  <c r="H43" i="19"/>
  <c r="V43" i="19"/>
  <c r="C43" i="19"/>
  <c r="M47" i="28"/>
  <c r="D50" i="37"/>
  <c r="W31" i="37"/>
  <c r="G40" i="37"/>
  <c r="F50" i="37"/>
  <c r="K32" i="31"/>
  <c r="S26" i="37"/>
  <c r="T26" i="37" s="1"/>
  <c r="R26" i="37" s="1"/>
  <c r="AD29" i="37"/>
  <c r="AC30" i="37"/>
  <c r="J42" i="31"/>
  <c r="S36" i="36"/>
  <c r="T36" i="36" s="1"/>
  <c r="R36" i="36" s="1"/>
  <c r="J41" i="30"/>
  <c r="AD34" i="36"/>
  <c r="AC35" i="36"/>
  <c r="AB34" i="36"/>
  <c r="AA35" i="36"/>
  <c r="G40" i="36"/>
  <c r="L47" i="28"/>
  <c r="X39" i="36"/>
  <c r="Y39" i="36" s="1"/>
  <c r="Z39" i="36" s="1"/>
  <c r="AB24" i="37"/>
  <c r="AA25" i="37"/>
  <c r="K31" i="30"/>
  <c r="L51" i="37"/>
  <c r="A52" i="37"/>
  <c r="C52" i="37" s="1"/>
  <c r="V51" i="37"/>
  <c r="E51" i="37"/>
  <c r="AE51" i="37"/>
  <c r="AF51" i="37" s="1"/>
  <c r="M51" i="37"/>
  <c r="N51" i="37" s="1"/>
  <c r="D51" i="37"/>
  <c r="B51" i="37"/>
  <c r="O51" i="37"/>
  <c r="A53" i="36"/>
  <c r="C53" i="36" s="1"/>
  <c r="M52" i="36"/>
  <c r="N52" i="36" s="1"/>
  <c r="L52" i="36"/>
  <c r="D52" i="36"/>
  <c r="AE52" i="36"/>
  <c r="AF52" i="36" s="1"/>
  <c r="O52" i="36"/>
  <c r="B52" i="36"/>
  <c r="E52" i="36" s="1"/>
  <c r="F52" i="36" s="1"/>
  <c r="V52" i="36"/>
  <c r="C51" i="28"/>
  <c r="C49" i="31"/>
  <c r="C50" i="25"/>
  <c r="C49" i="30"/>
  <c r="H41" i="33"/>
  <c r="E42" i="11"/>
  <c r="F42" i="11" s="1"/>
  <c r="A44" i="11"/>
  <c r="C44" i="11" s="1"/>
  <c r="B43" i="11"/>
  <c r="AE43" i="11"/>
  <c r="AF43" i="11" s="1"/>
  <c r="F51" i="25" s="1"/>
  <c r="M43" i="11"/>
  <c r="D43" i="11"/>
  <c r="N43" i="11"/>
  <c r="D49" i="31"/>
  <c r="D51" i="28"/>
  <c r="D49" i="30"/>
  <c r="D50" i="25"/>
  <c r="I41" i="33"/>
  <c r="J41" i="33"/>
  <c r="J38" i="28"/>
  <c r="Q29" i="11"/>
  <c r="G41" i="11"/>
  <c r="I43" i="19"/>
  <c r="M48" i="31"/>
  <c r="L48" i="31"/>
  <c r="E51" i="28"/>
  <c r="E49" i="31"/>
  <c r="E49" i="30"/>
  <c r="E50" i="25"/>
  <c r="F42" i="19"/>
  <c r="A44" i="19"/>
  <c r="C44" i="19" s="1"/>
  <c r="M43" i="19"/>
  <c r="N43" i="19" s="1"/>
  <c r="E43" i="19"/>
  <c r="B43" i="19"/>
  <c r="AE43" i="19"/>
  <c r="AF43" i="19" s="1"/>
  <c r="G51" i="25" s="1"/>
  <c r="O43" i="19"/>
  <c r="O44" i="19" s="1"/>
  <c r="L40" i="19"/>
  <c r="G48" i="28"/>
  <c r="G32" i="19"/>
  <c r="Q31" i="19"/>
  <c r="I30" i="11"/>
  <c r="L35" i="11"/>
  <c r="F43" i="28"/>
  <c r="I39" i="28"/>
  <c r="D31" i="19"/>
  <c r="X20" i="19"/>
  <c r="Y20" i="19" s="1"/>
  <c r="Z20" i="19" s="1"/>
  <c r="G26" i="31"/>
  <c r="G26" i="30"/>
  <c r="H24" i="28"/>
  <c r="J53" i="36" l="1"/>
  <c r="J52" i="37"/>
  <c r="J44" i="11"/>
  <c r="H53" i="36"/>
  <c r="H52" i="37"/>
  <c r="J44" i="19"/>
  <c r="I53" i="36"/>
  <c r="I52" i="37"/>
  <c r="U36" i="36"/>
  <c r="N37" i="31"/>
  <c r="P30" i="11"/>
  <c r="K40" i="36"/>
  <c r="P40" i="36"/>
  <c r="P47" i="31"/>
  <c r="K30" i="11"/>
  <c r="J39" i="28" s="1"/>
  <c r="P40" i="37"/>
  <c r="Q47" i="31"/>
  <c r="K40" i="37"/>
  <c r="K32" i="19"/>
  <c r="K41" i="28" s="1"/>
  <c r="P32" i="19"/>
  <c r="O39" i="31"/>
  <c r="U26" i="37"/>
  <c r="H44" i="19"/>
  <c r="K33" i="31"/>
  <c r="S27" i="37"/>
  <c r="T27" i="37" s="1"/>
  <c r="R27" i="37" s="1"/>
  <c r="M48" i="28"/>
  <c r="AD30" i="37"/>
  <c r="AC31" i="37"/>
  <c r="G41" i="37"/>
  <c r="Q40" i="37"/>
  <c r="F51" i="37"/>
  <c r="K32" i="30"/>
  <c r="X32" i="37"/>
  <c r="Y32" i="37" s="1"/>
  <c r="Z32" i="37" s="1"/>
  <c r="AB25" i="37"/>
  <c r="AA26" i="37"/>
  <c r="J42" i="30"/>
  <c r="W39" i="36"/>
  <c r="L48" i="28"/>
  <c r="G41" i="36"/>
  <c r="Q40" i="36"/>
  <c r="AD35" i="36"/>
  <c r="AC36" i="36"/>
  <c r="J43" i="31"/>
  <c r="S37" i="36"/>
  <c r="T37" i="36" s="1"/>
  <c r="R37" i="36" s="1"/>
  <c r="AB35" i="36"/>
  <c r="AA36" i="36"/>
  <c r="A53" i="37"/>
  <c r="C53" i="37" s="1"/>
  <c r="M52" i="37"/>
  <c r="N52" i="37" s="1"/>
  <c r="L52" i="37"/>
  <c r="V52" i="37"/>
  <c r="O52" i="37"/>
  <c r="E52" i="37"/>
  <c r="B52" i="37"/>
  <c r="AE52" i="37"/>
  <c r="AF52" i="37" s="1"/>
  <c r="V53" i="36"/>
  <c r="A54" i="36"/>
  <c r="C54" i="36" s="1"/>
  <c r="M53" i="36"/>
  <c r="N53" i="36" s="1"/>
  <c r="L53" i="36"/>
  <c r="D53" i="36"/>
  <c r="B53" i="36"/>
  <c r="O53" i="36"/>
  <c r="AE53" i="36"/>
  <c r="AF53" i="36" s="1"/>
  <c r="V44" i="11"/>
  <c r="O44" i="11"/>
  <c r="A45" i="11"/>
  <c r="C45" i="11" s="1"/>
  <c r="B44" i="11"/>
  <c r="AE44" i="11"/>
  <c r="AF44" i="11" s="1"/>
  <c r="F52" i="25" s="1"/>
  <c r="M44" i="11"/>
  <c r="N44" i="11" s="1"/>
  <c r="D44" i="11"/>
  <c r="C50" i="31"/>
  <c r="C51" i="25"/>
  <c r="C52" i="28"/>
  <c r="C50" i="30"/>
  <c r="H42" i="33"/>
  <c r="E43" i="11"/>
  <c r="F43" i="11" s="1"/>
  <c r="H44" i="11"/>
  <c r="D50" i="30"/>
  <c r="D50" i="31"/>
  <c r="D51" i="25"/>
  <c r="D52" i="28"/>
  <c r="I42" i="33"/>
  <c r="J42" i="33"/>
  <c r="G42" i="11"/>
  <c r="Q30" i="11"/>
  <c r="A45" i="19"/>
  <c r="C45" i="19" s="1"/>
  <c r="AE44" i="19"/>
  <c r="AF44" i="19" s="1"/>
  <c r="G52" i="25" s="1"/>
  <c r="M44" i="19"/>
  <c r="N44" i="19" s="1"/>
  <c r="B44" i="19"/>
  <c r="E44" i="19"/>
  <c r="E50" i="30"/>
  <c r="E50" i="31"/>
  <c r="E52" i="28"/>
  <c r="E51" i="25"/>
  <c r="F43" i="19"/>
  <c r="M49" i="31"/>
  <c r="L49" i="31"/>
  <c r="I44" i="19"/>
  <c r="I45" i="19" s="1"/>
  <c r="V44" i="19"/>
  <c r="V45" i="19" s="1"/>
  <c r="L41" i="19"/>
  <c r="G49" i="28"/>
  <c r="G33" i="19"/>
  <c r="Q32" i="19"/>
  <c r="I31" i="11"/>
  <c r="L36" i="11"/>
  <c r="F44" i="28"/>
  <c r="D32" i="19"/>
  <c r="I40" i="28"/>
  <c r="W20" i="19"/>
  <c r="G27" i="30"/>
  <c r="AC20" i="19"/>
  <c r="AD20" i="19" s="1"/>
  <c r="H25" i="28"/>
  <c r="H45" i="11" l="1"/>
  <c r="I53" i="37"/>
  <c r="O45" i="19"/>
  <c r="H53" i="37"/>
  <c r="I54" i="36"/>
  <c r="H54" i="36"/>
  <c r="J54" i="36"/>
  <c r="J45" i="11"/>
  <c r="J45" i="19"/>
  <c r="J53" i="37"/>
  <c r="P41" i="36"/>
  <c r="P48" i="31"/>
  <c r="U37" i="36"/>
  <c r="N38" i="31"/>
  <c r="P31" i="11"/>
  <c r="K31" i="11"/>
  <c r="J40" i="28" s="1"/>
  <c r="K41" i="36"/>
  <c r="K41" i="37"/>
  <c r="P41" i="37"/>
  <c r="Q48" i="31"/>
  <c r="P33" i="19"/>
  <c r="Q33" i="19" s="1"/>
  <c r="O40" i="31"/>
  <c r="U27" i="37"/>
  <c r="K33" i="19"/>
  <c r="K42" i="28" s="1"/>
  <c r="H45" i="19"/>
  <c r="K34" i="31"/>
  <c r="S28" i="37"/>
  <c r="T28" i="37" s="1"/>
  <c r="R28" i="37" s="1"/>
  <c r="F52" i="37"/>
  <c r="D52" i="37"/>
  <c r="W32" i="37"/>
  <c r="AD31" i="37"/>
  <c r="AC32" i="37"/>
  <c r="AB26" i="37"/>
  <c r="AA27" i="37"/>
  <c r="K33" i="30"/>
  <c r="G42" i="37"/>
  <c r="Q41" i="37"/>
  <c r="M49" i="28"/>
  <c r="J44" i="31"/>
  <c r="S38" i="36"/>
  <c r="T38" i="36" s="1"/>
  <c r="R38" i="36" s="1"/>
  <c r="AB36" i="36"/>
  <c r="AA37" i="36"/>
  <c r="X40" i="36"/>
  <c r="Y40" i="36" s="1"/>
  <c r="Z40" i="36" s="1"/>
  <c r="AD36" i="36"/>
  <c r="AC37" i="36"/>
  <c r="G42" i="36"/>
  <c r="Q41" i="36"/>
  <c r="E53" i="36"/>
  <c r="F53" i="36" s="1"/>
  <c r="L49" i="28"/>
  <c r="J43" i="30"/>
  <c r="V53" i="37"/>
  <c r="M53" i="37"/>
  <c r="N53" i="37" s="1"/>
  <c r="B53" i="37"/>
  <c r="A54" i="37"/>
  <c r="C54" i="37" s="1"/>
  <c r="L53" i="37"/>
  <c r="D53" i="37"/>
  <c r="O53" i="37"/>
  <c r="E53" i="37"/>
  <c r="AE53" i="37"/>
  <c r="AF53" i="37" s="1"/>
  <c r="AE54" i="36"/>
  <c r="O54" i="36"/>
  <c r="B54" i="36"/>
  <c r="V54" i="36"/>
  <c r="A55" i="36"/>
  <c r="C55" i="36" s="1"/>
  <c r="M54" i="36"/>
  <c r="N54" i="36" s="1"/>
  <c r="L54" i="36"/>
  <c r="D54" i="36"/>
  <c r="AF54" i="36"/>
  <c r="O45" i="11"/>
  <c r="V45" i="11"/>
  <c r="H43" i="33"/>
  <c r="C51" i="30"/>
  <c r="C51" i="31"/>
  <c r="C53" i="28"/>
  <c r="C52" i="25"/>
  <c r="E44" i="11"/>
  <c r="F44" i="11" s="1"/>
  <c r="B45" i="11"/>
  <c r="AE45" i="11"/>
  <c r="AF45" i="11" s="1"/>
  <c r="F53" i="25" s="1"/>
  <c r="M45" i="11"/>
  <c r="N45" i="11" s="1"/>
  <c r="A46" i="11"/>
  <c r="C46" i="11" s="1"/>
  <c r="D45" i="11"/>
  <c r="D52" i="25"/>
  <c r="D51" i="30"/>
  <c r="D53" i="28"/>
  <c r="D51" i="31"/>
  <c r="I43" i="33"/>
  <c r="J43" i="33"/>
  <c r="F44" i="19"/>
  <c r="G43" i="11"/>
  <c r="Q31" i="11"/>
  <c r="L50" i="31"/>
  <c r="M50" i="31"/>
  <c r="E51" i="31"/>
  <c r="E51" i="30"/>
  <c r="E53" i="28"/>
  <c r="E52" i="25"/>
  <c r="A46" i="19"/>
  <c r="AE45" i="19"/>
  <c r="AF45" i="19" s="1"/>
  <c r="G53" i="25" s="1"/>
  <c r="B45" i="19"/>
  <c r="M45" i="19"/>
  <c r="N45" i="19" s="1"/>
  <c r="E45" i="19"/>
  <c r="G34" i="19"/>
  <c r="L42" i="19"/>
  <c r="G50" i="28"/>
  <c r="I32" i="11"/>
  <c r="L37" i="11"/>
  <c r="F45" i="28"/>
  <c r="D33" i="19"/>
  <c r="I41" i="28"/>
  <c r="L19" i="33"/>
  <c r="X21" i="19"/>
  <c r="Y21" i="19" s="1"/>
  <c r="Z21" i="19" s="1"/>
  <c r="G27" i="31"/>
  <c r="H26" i="28"/>
  <c r="J55" i="36" l="1"/>
  <c r="J46" i="19"/>
  <c r="I54" i="37"/>
  <c r="J54" i="37"/>
  <c r="H54" i="37"/>
  <c r="H55" i="36"/>
  <c r="J46" i="11"/>
  <c r="I55" i="36"/>
  <c r="N39" i="31"/>
  <c r="P32" i="11"/>
  <c r="P42" i="36"/>
  <c r="Q42" i="36" s="1"/>
  <c r="P49" i="31"/>
  <c r="W40" i="36"/>
  <c r="K42" i="36"/>
  <c r="K32" i="11"/>
  <c r="J41" i="28" s="1"/>
  <c r="U38" i="36"/>
  <c r="P42" i="37"/>
  <c r="Q49" i="31"/>
  <c r="K42" i="37"/>
  <c r="K34" i="19"/>
  <c r="K43" i="28" s="1"/>
  <c r="P34" i="19"/>
  <c r="O41" i="31"/>
  <c r="U28" i="37"/>
  <c r="O46" i="19"/>
  <c r="C46" i="19"/>
  <c r="H46" i="19"/>
  <c r="K35" i="31"/>
  <c r="S29" i="37"/>
  <c r="T29" i="37" s="1"/>
  <c r="R29" i="37" s="1"/>
  <c r="M50" i="28"/>
  <c r="G43" i="37"/>
  <c r="Q42" i="37"/>
  <c r="AB27" i="37"/>
  <c r="AA28" i="37"/>
  <c r="X33" i="37"/>
  <c r="Y33" i="37" s="1"/>
  <c r="Z33" i="37" s="1"/>
  <c r="K34" i="30"/>
  <c r="AD32" i="37"/>
  <c r="F53" i="37"/>
  <c r="J45" i="31"/>
  <c r="S39" i="36"/>
  <c r="T39" i="36" s="1"/>
  <c r="R39" i="36" s="1"/>
  <c r="G43" i="36"/>
  <c r="X41" i="36"/>
  <c r="Y41" i="36" s="1"/>
  <c r="W41" i="36" s="1"/>
  <c r="J44" i="30"/>
  <c r="AD37" i="36"/>
  <c r="AC38" i="36"/>
  <c r="AB37" i="36"/>
  <c r="AA38" i="36"/>
  <c r="E54" i="36"/>
  <c r="F54" i="36" s="1"/>
  <c r="L50" i="28"/>
  <c r="AE54" i="37"/>
  <c r="AF54" i="37" s="1"/>
  <c r="O54" i="37"/>
  <c r="B54" i="37"/>
  <c r="D54" i="37"/>
  <c r="M54" i="37"/>
  <c r="N54" i="37" s="1"/>
  <c r="E54" i="37"/>
  <c r="A55" i="37"/>
  <c r="C55" i="37" s="1"/>
  <c r="L54" i="37"/>
  <c r="V54" i="37"/>
  <c r="L55" i="36"/>
  <c r="AE55" i="36"/>
  <c r="AF55" i="36" s="1"/>
  <c r="O55" i="36"/>
  <c r="B55" i="36"/>
  <c r="E55" i="36" s="1"/>
  <c r="V55" i="36"/>
  <c r="N55" i="36"/>
  <c r="M55" i="36"/>
  <c r="D55" i="36"/>
  <c r="B46" i="11"/>
  <c r="H46" i="11"/>
  <c r="M46" i="11"/>
  <c r="D46" i="11"/>
  <c r="H55" i="28" s="1"/>
  <c r="AE46" i="11"/>
  <c r="AF46" i="11" s="1"/>
  <c r="F54" i="25" s="1"/>
  <c r="A47" i="11"/>
  <c r="C47" i="11" s="1"/>
  <c r="N46" i="11"/>
  <c r="H44" i="33"/>
  <c r="C52" i="30"/>
  <c r="C52" i="31"/>
  <c r="C53" i="25"/>
  <c r="C54" i="28"/>
  <c r="E45" i="11"/>
  <c r="F45" i="11" s="1"/>
  <c r="O46" i="11"/>
  <c r="O47" i="11" s="1"/>
  <c r="V46" i="11"/>
  <c r="D54" i="28"/>
  <c r="D52" i="30"/>
  <c r="D53" i="25"/>
  <c r="D52" i="31"/>
  <c r="I44" i="33"/>
  <c r="J44" i="33"/>
  <c r="Q32" i="11"/>
  <c r="G44" i="11"/>
  <c r="E53" i="25"/>
  <c r="E52" i="31"/>
  <c r="E52" i="30"/>
  <c r="E54" i="28"/>
  <c r="L51" i="31"/>
  <c r="M51" i="31"/>
  <c r="F45" i="19"/>
  <c r="I46" i="19"/>
  <c r="A47" i="19"/>
  <c r="C47" i="19" s="1"/>
  <c r="B46" i="19"/>
  <c r="AE46" i="19"/>
  <c r="AF46" i="19" s="1"/>
  <c r="G54" i="25" s="1"/>
  <c r="M46" i="19"/>
  <c r="N46" i="19" s="1"/>
  <c r="E46" i="19"/>
  <c r="V46" i="19"/>
  <c r="L43" i="19"/>
  <c r="G51" i="28"/>
  <c r="G35" i="19"/>
  <c r="Q34" i="19"/>
  <c r="I33" i="11"/>
  <c r="L38" i="11"/>
  <c r="F46" i="28"/>
  <c r="D34" i="19"/>
  <c r="I42" i="28"/>
  <c r="W21" i="19"/>
  <c r="G28" i="30"/>
  <c r="AC21" i="19"/>
  <c r="AD21" i="19" s="1"/>
  <c r="H27" i="28"/>
  <c r="H55" i="37" l="1"/>
  <c r="J55" i="37"/>
  <c r="J47" i="11"/>
  <c r="I55" i="37"/>
  <c r="V47" i="19"/>
  <c r="J47" i="19"/>
  <c r="U39" i="36"/>
  <c r="N40" i="31"/>
  <c r="P33" i="11"/>
  <c r="K33" i="11"/>
  <c r="F55" i="36"/>
  <c r="P43" i="36"/>
  <c r="P50" i="31"/>
  <c r="K43" i="36"/>
  <c r="K43" i="37"/>
  <c r="P43" i="37"/>
  <c r="Q43" i="37" s="1"/>
  <c r="Q50" i="31"/>
  <c r="U29" i="37"/>
  <c r="P35" i="19"/>
  <c r="O42" i="31"/>
  <c r="K35" i="19"/>
  <c r="K44" i="28" s="1"/>
  <c r="H47" i="19"/>
  <c r="K36" i="31"/>
  <c r="S30" i="37"/>
  <c r="T30" i="37" s="1"/>
  <c r="R30" i="37" s="1"/>
  <c r="M51" i="28"/>
  <c r="F54" i="37"/>
  <c r="AC33" i="37"/>
  <c r="W33" i="37"/>
  <c r="K35" i="30"/>
  <c r="AB28" i="37"/>
  <c r="AA29" i="37"/>
  <c r="G44" i="37"/>
  <c r="X42" i="36"/>
  <c r="Y42" i="36" s="1"/>
  <c r="W42" i="36" s="1"/>
  <c r="J46" i="31"/>
  <c r="S40" i="36"/>
  <c r="T40" i="36" s="1"/>
  <c r="R40" i="36" s="1"/>
  <c r="L51" i="28"/>
  <c r="AD38" i="36"/>
  <c r="AC39" i="36"/>
  <c r="G44" i="36"/>
  <c r="Q43" i="36"/>
  <c r="Z41" i="36"/>
  <c r="Z42" i="36" s="1"/>
  <c r="AB38" i="36"/>
  <c r="AA39" i="36"/>
  <c r="J45" i="30"/>
  <c r="L55" i="37"/>
  <c r="D55" i="37"/>
  <c r="AE55" i="37"/>
  <c r="AF55" i="37" s="1"/>
  <c r="O55" i="37"/>
  <c r="B55" i="37"/>
  <c r="V55" i="37"/>
  <c r="M55" i="37"/>
  <c r="N55" i="37" s="1"/>
  <c r="B47" i="11"/>
  <c r="H47" i="11"/>
  <c r="AE47" i="11"/>
  <c r="AF47" i="11" s="1"/>
  <c r="F55" i="25" s="1"/>
  <c r="M47" i="11"/>
  <c r="A48" i="11"/>
  <c r="C48" i="11" s="1"/>
  <c r="N47" i="11"/>
  <c r="D47" i="11"/>
  <c r="H56" i="28" s="1"/>
  <c r="V47" i="11"/>
  <c r="C55" i="28"/>
  <c r="C54" i="25"/>
  <c r="C53" i="30"/>
  <c r="H45" i="33"/>
  <c r="C53" i="31"/>
  <c r="E46" i="11"/>
  <c r="F46" i="11" s="1"/>
  <c r="D53" i="31"/>
  <c r="D55" i="28"/>
  <c r="D54" i="25"/>
  <c r="D53" i="30"/>
  <c r="I45" i="33"/>
  <c r="J45" i="33"/>
  <c r="Q35" i="19"/>
  <c r="G45" i="11"/>
  <c r="J42" i="28"/>
  <c r="Q33" i="11"/>
  <c r="F46" i="19"/>
  <c r="A48" i="19"/>
  <c r="C48" i="19" s="1"/>
  <c r="M47" i="19"/>
  <c r="N47" i="19" s="1"/>
  <c r="B47" i="19"/>
  <c r="AE47" i="19"/>
  <c r="AF47" i="19" s="1"/>
  <c r="G55" i="25" s="1"/>
  <c r="E47" i="19"/>
  <c r="I47" i="19"/>
  <c r="M52" i="31"/>
  <c r="L52" i="31"/>
  <c r="E54" i="25"/>
  <c r="E53" i="31"/>
  <c r="E55" i="28"/>
  <c r="E53" i="30"/>
  <c r="O47" i="19"/>
  <c r="G36" i="19"/>
  <c r="L44" i="19"/>
  <c r="G52" i="28"/>
  <c r="I34" i="11"/>
  <c r="L39" i="11"/>
  <c r="F47" i="28"/>
  <c r="D35" i="19"/>
  <c r="I43" i="28"/>
  <c r="L20" i="33"/>
  <c r="X22" i="19"/>
  <c r="Y22" i="19" s="1"/>
  <c r="Z22" i="19" s="1"/>
  <c r="G28" i="31"/>
  <c r="H28" i="28"/>
  <c r="I48" i="19" l="1"/>
  <c r="J48" i="11"/>
  <c r="O48" i="19"/>
  <c r="V48" i="19"/>
  <c r="J48" i="19"/>
  <c r="G46" i="11"/>
  <c r="K44" i="36"/>
  <c r="K34" i="11"/>
  <c r="J43" i="28" s="1"/>
  <c r="U40" i="36"/>
  <c r="P44" i="36"/>
  <c r="P51" i="31"/>
  <c r="P34" i="11"/>
  <c r="N41" i="31"/>
  <c r="P36" i="19"/>
  <c r="O43" i="31"/>
  <c r="K36" i="19"/>
  <c r="K45" i="28" s="1"/>
  <c r="P44" i="37"/>
  <c r="Q51" i="31"/>
  <c r="K44" i="37"/>
  <c r="U30" i="37"/>
  <c r="H48" i="19"/>
  <c r="K37" i="31"/>
  <c r="S31" i="37"/>
  <c r="T31" i="37" s="1"/>
  <c r="R31" i="37" s="1"/>
  <c r="G45" i="37"/>
  <c r="Q44" i="37"/>
  <c r="AB29" i="37"/>
  <c r="AA30" i="37"/>
  <c r="M52" i="28"/>
  <c r="E55" i="37"/>
  <c r="F55" i="37" s="1"/>
  <c r="X34" i="37"/>
  <c r="Y34" i="37" s="1"/>
  <c r="Z34" i="37" s="1"/>
  <c r="K36" i="30"/>
  <c r="AD33" i="37"/>
  <c r="X43" i="36"/>
  <c r="Y43" i="36" s="1"/>
  <c r="W43" i="36" s="1"/>
  <c r="G45" i="36"/>
  <c r="Q44" i="36"/>
  <c r="J46" i="30"/>
  <c r="AD39" i="36"/>
  <c r="AC40" i="36"/>
  <c r="J47" i="31"/>
  <c r="S41" i="36"/>
  <c r="T41" i="36" s="1"/>
  <c r="R41" i="36" s="1"/>
  <c r="AB39" i="36"/>
  <c r="AA40" i="36"/>
  <c r="L52" i="28"/>
  <c r="B48" i="11"/>
  <c r="H48" i="11"/>
  <c r="AE48" i="11"/>
  <c r="AF48" i="11" s="1"/>
  <c r="F56" i="25" s="1"/>
  <c r="M48" i="11"/>
  <c r="N48" i="11" s="1"/>
  <c r="A49" i="11"/>
  <c r="C49" i="11" s="1"/>
  <c r="D48" i="11"/>
  <c r="H57" i="28" s="1"/>
  <c r="C54" i="31"/>
  <c r="C55" i="25"/>
  <c r="C54" i="30"/>
  <c r="C56" i="28"/>
  <c r="H46" i="33"/>
  <c r="E47" i="11"/>
  <c r="F47" i="11" s="1"/>
  <c r="V48" i="11"/>
  <c r="O48" i="11"/>
  <c r="D54" i="30"/>
  <c r="D54" i="31"/>
  <c r="D56" i="28"/>
  <c r="D55" i="25"/>
  <c r="F47" i="19"/>
  <c r="I46" i="33"/>
  <c r="J46" i="33"/>
  <c r="Q34" i="11"/>
  <c r="L53" i="31"/>
  <c r="M53" i="31"/>
  <c r="E56" i="28"/>
  <c r="E54" i="30"/>
  <c r="E55" i="25"/>
  <c r="E54" i="31"/>
  <c r="A49" i="19"/>
  <c r="C49" i="19" s="1"/>
  <c r="M48" i="19"/>
  <c r="B48" i="19"/>
  <c r="AE48" i="19"/>
  <c r="AF48" i="19" s="1"/>
  <c r="G56" i="25" s="1"/>
  <c r="E48" i="19"/>
  <c r="N48" i="19"/>
  <c r="Q36" i="19"/>
  <c r="G37" i="19"/>
  <c r="L45" i="19"/>
  <c r="G53" i="28"/>
  <c r="I44" i="28"/>
  <c r="D36" i="19"/>
  <c r="I35" i="11"/>
  <c r="L40" i="11"/>
  <c r="F48" i="28"/>
  <c r="W22" i="19"/>
  <c r="G29" i="30"/>
  <c r="AC22" i="19"/>
  <c r="AD22" i="19" s="1"/>
  <c r="H29" i="28"/>
  <c r="J49" i="11" l="1"/>
  <c r="J49" i="19"/>
  <c r="N42" i="31"/>
  <c r="P35" i="11"/>
  <c r="U41" i="36"/>
  <c r="P45" i="36"/>
  <c r="P52" i="31"/>
  <c r="K35" i="11"/>
  <c r="J44" i="28" s="1"/>
  <c r="G47" i="11"/>
  <c r="K45" i="36"/>
  <c r="AC34" i="37"/>
  <c r="AD34" i="37" s="1"/>
  <c r="K37" i="19"/>
  <c r="K46" i="28" s="1"/>
  <c r="P45" i="37"/>
  <c r="Q45" i="37" s="1"/>
  <c r="Q52" i="31"/>
  <c r="K45" i="37"/>
  <c r="P37" i="19"/>
  <c r="O44" i="31"/>
  <c r="U31" i="37"/>
  <c r="H49" i="19"/>
  <c r="K38" i="31"/>
  <c r="S32" i="37"/>
  <c r="T32" i="37" s="1"/>
  <c r="R32" i="37" s="1"/>
  <c r="W34" i="37"/>
  <c r="M53" i="28"/>
  <c r="K37" i="30"/>
  <c r="AB30" i="37"/>
  <c r="AA31" i="37"/>
  <c r="G46" i="37"/>
  <c r="X44" i="36"/>
  <c r="Y44" i="36" s="1"/>
  <c r="W44" i="36" s="1"/>
  <c r="J48" i="31"/>
  <c r="S42" i="36"/>
  <c r="T42" i="36" s="1"/>
  <c r="R42" i="36" s="1"/>
  <c r="AB40" i="36"/>
  <c r="AA41" i="36"/>
  <c r="Z43" i="36"/>
  <c r="J47" i="30"/>
  <c r="G46" i="36"/>
  <c r="Q45" i="36"/>
  <c r="L53" i="28"/>
  <c r="AD40" i="36"/>
  <c r="AC41" i="36"/>
  <c r="O49" i="11"/>
  <c r="V49" i="11"/>
  <c r="H47" i="33"/>
  <c r="C57" i="28"/>
  <c r="C56" i="25"/>
  <c r="C55" i="30"/>
  <c r="C55" i="31"/>
  <c r="E48" i="11"/>
  <c r="F48" i="11" s="1"/>
  <c r="A50" i="11"/>
  <c r="C50" i="11" s="1"/>
  <c r="B49" i="11"/>
  <c r="H49" i="11"/>
  <c r="M49" i="11"/>
  <c r="N49" i="11" s="1"/>
  <c r="AE49" i="11"/>
  <c r="AF49" i="11" s="1"/>
  <c r="F57" i="25" s="1"/>
  <c r="D49" i="11"/>
  <c r="H58" i="28" s="1"/>
  <c r="D56" i="25"/>
  <c r="D55" i="30"/>
  <c r="D55" i="31"/>
  <c r="D57" i="28"/>
  <c r="F48" i="19"/>
  <c r="I47" i="33"/>
  <c r="J47" i="33"/>
  <c r="Q35" i="11"/>
  <c r="L54" i="31"/>
  <c r="M54" i="31"/>
  <c r="A50" i="19"/>
  <c r="C50" i="19" s="1"/>
  <c r="AE49" i="19"/>
  <c r="AF49" i="19" s="1"/>
  <c r="G57" i="25" s="1"/>
  <c r="M49" i="19"/>
  <c r="N49" i="19" s="1"/>
  <c r="B49" i="19"/>
  <c r="E49" i="19"/>
  <c r="O49" i="19"/>
  <c r="O50" i="19" s="1"/>
  <c r="E56" i="25"/>
  <c r="E57" i="28"/>
  <c r="E55" i="30"/>
  <c r="E55" i="31"/>
  <c r="I49" i="19"/>
  <c r="I50" i="19" s="1"/>
  <c r="V49" i="19"/>
  <c r="V50" i="19" s="1"/>
  <c r="Q37" i="19"/>
  <c r="G38" i="19"/>
  <c r="D37" i="19"/>
  <c r="I45" i="28"/>
  <c r="L46" i="19"/>
  <c r="G54" i="28"/>
  <c r="I36" i="11"/>
  <c r="L41" i="11"/>
  <c r="F49" i="28"/>
  <c r="L21" i="33"/>
  <c r="X23" i="19"/>
  <c r="Y23" i="19" s="1"/>
  <c r="G29" i="31"/>
  <c r="H30" i="28"/>
  <c r="J50" i="19" l="1"/>
  <c r="V50" i="11"/>
  <c r="J50" i="11"/>
  <c r="G48" i="11"/>
  <c r="U42" i="36"/>
  <c r="P46" i="36"/>
  <c r="P53" i="31"/>
  <c r="K36" i="11"/>
  <c r="J45" i="28" s="1"/>
  <c r="K46" i="36"/>
  <c r="P36" i="11"/>
  <c r="N43" i="31"/>
  <c r="Z44" i="36"/>
  <c r="K46" i="37"/>
  <c r="P38" i="19"/>
  <c r="O45" i="31"/>
  <c r="P46" i="37"/>
  <c r="Q53" i="31"/>
  <c r="K38" i="19"/>
  <c r="K47" i="28" s="1"/>
  <c r="U32" i="37"/>
  <c r="H50" i="19"/>
  <c r="K39" i="31"/>
  <c r="S33" i="37"/>
  <c r="T33" i="37" s="1"/>
  <c r="R33" i="37" s="1"/>
  <c r="K38" i="30"/>
  <c r="G47" i="37"/>
  <c r="Q46" i="37"/>
  <c r="X35" i="37"/>
  <c r="Y35" i="37" s="1"/>
  <c r="AB31" i="37"/>
  <c r="AA32" i="37"/>
  <c r="M54" i="28"/>
  <c r="J49" i="31"/>
  <c r="S43" i="36"/>
  <c r="T43" i="36" s="1"/>
  <c r="R43" i="36" s="1"/>
  <c r="X45" i="36"/>
  <c r="Y45" i="36" s="1"/>
  <c r="Z45" i="36" s="1"/>
  <c r="J48" i="30"/>
  <c r="AD41" i="36"/>
  <c r="AC42" i="36"/>
  <c r="L54" i="28"/>
  <c r="G47" i="36"/>
  <c r="Q46" i="36"/>
  <c r="AB41" i="36"/>
  <c r="AA42" i="36"/>
  <c r="C58" i="28"/>
  <c r="H48" i="33"/>
  <c r="C56" i="31"/>
  <c r="C57" i="25"/>
  <c r="C56" i="30"/>
  <c r="E49" i="11"/>
  <c r="F49" i="11" s="1"/>
  <c r="A51" i="11"/>
  <c r="B50" i="11"/>
  <c r="H50" i="11"/>
  <c r="M50" i="11"/>
  <c r="N50" i="11" s="1"/>
  <c r="D50" i="11"/>
  <c r="H59" i="28" s="1"/>
  <c r="AE50" i="11"/>
  <c r="AF50" i="11" s="1"/>
  <c r="F58" i="25" s="1"/>
  <c r="O50" i="11"/>
  <c r="D58" i="28"/>
  <c r="D57" i="25"/>
  <c r="D56" i="30"/>
  <c r="D56" i="31"/>
  <c r="I48" i="33"/>
  <c r="J48" i="33"/>
  <c r="Q36" i="11"/>
  <c r="L55" i="31"/>
  <c r="M55" i="31"/>
  <c r="E56" i="31"/>
  <c r="E56" i="30"/>
  <c r="E58" i="28"/>
  <c r="E57" i="25"/>
  <c r="A51" i="19"/>
  <c r="C51" i="19" s="1"/>
  <c r="B50" i="19"/>
  <c r="AE50" i="19"/>
  <c r="AF50" i="19" s="1"/>
  <c r="G58" i="25" s="1"/>
  <c r="M50" i="19"/>
  <c r="N50" i="19" s="1"/>
  <c r="E50" i="19"/>
  <c r="O51" i="19"/>
  <c r="F49" i="19"/>
  <c r="D38" i="19"/>
  <c r="I46" i="28"/>
  <c r="L47" i="19"/>
  <c r="G55" i="28"/>
  <c r="G39" i="19"/>
  <c r="Q38" i="19"/>
  <c r="I37" i="11"/>
  <c r="L42" i="11"/>
  <c r="F50" i="28"/>
  <c r="W23" i="19"/>
  <c r="Z23" i="19"/>
  <c r="AC23" i="19"/>
  <c r="AD23" i="19" s="1"/>
  <c r="H31" i="28"/>
  <c r="J51" i="11" l="1"/>
  <c r="V51" i="11"/>
  <c r="C51" i="11"/>
  <c r="O51" i="11"/>
  <c r="J51" i="19"/>
  <c r="K47" i="36"/>
  <c r="U43" i="36"/>
  <c r="K37" i="11"/>
  <c r="G49" i="11"/>
  <c r="P47" i="36"/>
  <c r="P54" i="31"/>
  <c r="N44" i="31"/>
  <c r="P37" i="11"/>
  <c r="P47" i="37"/>
  <c r="Q54" i="31"/>
  <c r="P39" i="19"/>
  <c r="O46" i="31"/>
  <c r="K47" i="37"/>
  <c r="K39" i="19"/>
  <c r="K48" i="28" s="1"/>
  <c r="U33" i="37"/>
  <c r="H51" i="19"/>
  <c r="K40" i="31"/>
  <c r="S34" i="37"/>
  <c r="T34" i="37" s="1"/>
  <c r="R34" i="37" s="1"/>
  <c r="M55" i="28"/>
  <c r="AC35" i="37"/>
  <c r="Z35" i="37"/>
  <c r="G48" i="37"/>
  <c r="Q47" i="37"/>
  <c r="W35" i="37"/>
  <c r="K39" i="30"/>
  <c r="AB32" i="37"/>
  <c r="AA33" i="37"/>
  <c r="J50" i="31"/>
  <c r="S44" i="36"/>
  <c r="T44" i="36" s="1"/>
  <c r="R44" i="36" s="1"/>
  <c r="AB42" i="36"/>
  <c r="AA43" i="36"/>
  <c r="G48" i="36"/>
  <c r="Q47" i="36"/>
  <c r="AD42" i="36"/>
  <c r="AC43" i="36"/>
  <c r="W45" i="36"/>
  <c r="L55" i="28"/>
  <c r="J49" i="30"/>
  <c r="C59" i="28"/>
  <c r="C57" i="30"/>
  <c r="C57" i="31"/>
  <c r="C58" i="25"/>
  <c r="H49" i="33"/>
  <c r="E50" i="11"/>
  <c r="F50" i="11" s="1"/>
  <c r="A52" i="11"/>
  <c r="B51" i="11"/>
  <c r="H51" i="11"/>
  <c r="AE51" i="11"/>
  <c r="AF51" i="11" s="1"/>
  <c r="F59" i="25" s="1"/>
  <c r="M51" i="11"/>
  <c r="N51" i="11" s="1"/>
  <c r="D51" i="11"/>
  <c r="H60" i="28" s="1"/>
  <c r="F50" i="19"/>
  <c r="D57" i="31"/>
  <c r="D59" i="28"/>
  <c r="D57" i="30"/>
  <c r="D58" i="25"/>
  <c r="I49" i="33"/>
  <c r="J49" i="33"/>
  <c r="Q37" i="11"/>
  <c r="J46" i="28"/>
  <c r="M51" i="19"/>
  <c r="N51" i="19" s="1"/>
  <c r="B51" i="19"/>
  <c r="AE51" i="19"/>
  <c r="AF51" i="19" s="1"/>
  <c r="G59" i="25" s="1"/>
  <c r="E51" i="19"/>
  <c r="A52" i="19"/>
  <c r="C52" i="19" s="1"/>
  <c r="L56" i="31"/>
  <c r="M56" i="31"/>
  <c r="I51" i="19"/>
  <c r="E57" i="30"/>
  <c r="E57" i="31"/>
  <c r="E58" i="25"/>
  <c r="E59" i="28"/>
  <c r="V51" i="19"/>
  <c r="V52" i="19" s="1"/>
  <c r="Q39" i="19"/>
  <c r="G40" i="19"/>
  <c r="L48" i="19"/>
  <c r="G56" i="28"/>
  <c r="D39" i="19"/>
  <c r="I47" i="28"/>
  <c r="I38" i="11"/>
  <c r="L43" i="11"/>
  <c r="F51" i="28"/>
  <c r="L22" i="33"/>
  <c r="G30" i="30"/>
  <c r="X24" i="19"/>
  <c r="Y24" i="19" s="1"/>
  <c r="W24" i="19" s="1"/>
  <c r="G30" i="31"/>
  <c r="H32" i="28"/>
  <c r="V52" i="11" l="1"/>
  <c r="C52" i="11"/>
  <c r="J52" i="19"/>
  <c r="J52" i="11"/>
  <c r="P38" i="11"/>
  <c r="N45" i="31"/>
  <c r="P48" i="36"/>
  <c r="P55" i="31"/>
  <c r="K38" i="11"/>
  <c r="J47" i="28" s="1"/>
  <c r="U44" i="36"/>
  <c r="G50" i="11"/>
  <c r="K48" i="36"/>
  <c r="P40" i="19"/>
  <c r="O47" i="31"/>
  <c r="P48" i="37"/>
  <c r="Q55" i="31"/>
  <c r="K40" i="19"/>
  <c r="K49" i="28" s="1"/>
  <c r="K48" i="37"/>
  <c r="U34" i="37"/>
  <c r="I52" i="19"/>
  <c r="H52" i="19"/>
  <c r="K41" i="31"/>
  <c r="S35" i="37"/>
  <c r="T35" i="37" s="1"/>
  <c r="R35" i="37" s="1"/>
  <c r="AB33" i="37"/>
  <c r="AA34" i="37"/>
  <c r="X36" i="37"/>
  <c r="Y36" i="37" s="1"/>
  <c r="Z36" i="37" s="1"/>
  <c r="AD35" i="37"/>
  <c r="K40" i="30"/>
  <c r="M56" i="28"/>
  <c r="G49" i="37"/>
  <c r="Q48" i="37"/>
  <c r="J51" i="31"/>
  <c r="S45" i="36"/>
  <c r="T45" i="36" s="1"/>
  <c r="R45" i="36" s="1"/>
  <c r="J50" i="30"/>
  <c r="X46" i="36"/>
  <c r="Y46" i="36" s="1"/>
  <c r="Z46" i="36" s="1"/>
  <c r="AD43" i="36"/>
  <c r="AC44" i="36"/>
  <c r="G49" i="36"/>
  <c r="Q48" i="36"/>
  <c r="L56" i="28"/>
  <c r="AB43" i="36"/>
  <c r="AA44" i="36"/>
  <c r="C58" i="31"/>
  <c r="C58" i="30"/>
  <c r="C60" i="28"/>
  <c r="C59" i="25"/>
  <c r="H50" i="33"/>
  <c r="E51" i="11"/>
  <c r="F51" i="11" s="1"/>
  <c r="A53" i="11"/>
  <c r="C53" i="11" s="1"/>
  <c r="B52" i="11"/>
  <c r="H52" i="11"/>
  <c r="AE52" i="11"/>
  <c r="AF52" i="11" s="1"/>
  <c r="F60" i="25" s="1"/>
  <c r="M52" i="11"/>
  <c r="N52" i="11" s="1"/>
  <c r="D52" i="11"/>
  <c r="H61" i="28" s="1"/>
  <c r="O52" i="11"/>
  <c r="D58" i="30"/>
  <c r="D60" i="28"/>
  <c r="D58" i="31"/>
  <c r="D59" i="25"/>
  <c r="I50" i="33"/>
  <c r="J50" i="33"/>
  <c r="L57" i="31"/>
  <c r="M57" i="31"/>
  <c r="E60" i="28"/>
  <c r="E58" i="31"/>
  <c r="E59" i="25"/>
  <c r="E58" i="30"/>
  <c r="A53" i="19"/>
  <c r="M52" i="19"/>
  <c r="AE52" i="19"/>
  <c r="AF52" i="19" s="1"/>
  <c r="G60" i="25" s="1"/>
  <c r="B52" i="19"/>
  <c r="E52" i="19"/>
  <c r="N52" i="19"/>
  <c r="O52" i="19"/>
  <c r="F51" i="19"/>
  <c r="L49" i="19"/>
  <c r="G57" i="28"/>
  <c r="Q40" i="19"/>
  <c r="G41" i="19"/>
  <c r="D40" i="19"/>
  <c r="I48" i="28"/>
  <c r="I39" i="11"/>
  <c r="Q38" i="11"/>
  <c r="L44" i="11"/>
  <c r="F52" i="28"/>
  <c r="Z24" i="19"/>
  <c r="X25" i="19"/>
  <c r="Y25" i="19" s="1"/>
  <c r="W25" i="19" s="1"/>
  <c r="G31" i="31"/>
  <c r="AC24" i="19"/>
  <c r="AD24" i="19" s="1"/>
  <c r="H33" i="28"/>
  <c r="O53" i="11" l="1"/>
  <c r="J53" i="19"/>
  <c r="J53" i="11"/>
  <c r="O53" i="19"/>
  <c r="U45" i="36"/>
  <c r="P49" i="36"/>
  <c r="P56" i="31"/>
  <c r="K49" i="36"/>
  <c r="K39" i="11"/>
  <c r="J48" i="28" s="1"/>
  <c r="G51" i="11"/>
  <c r="P39" i="11"/>
  <c r="N46" i="31"/>
  <c r="AC36" i="37"/>
  <c r="P41" i="19"/>
  <c r="O48" i="31"/>
  <c r="P49" i="37"/>
  <c r="Q56" i="31"/>
  <c r="K49" i="37"/>
  <c r="K41" i="19"/>
  <c r="K50" i="28" s="1"/>
  <c r="U35" i="37"/>
  <c r="I53" i="19"/>
  <c r="C53" i="19"/>
  <c r="H53" i="19"/>
  <c r="K42" i="31"/>
  <c r="S36" i="37"/>
  <c r="T36" i="37" s="1"/>
  <c r="R36" i="37" s="1"/>
  <c r="G50" i="37"/>
  <c r="Q49" i="37"/>
  <c r="W36" i="37"/>
  <c r="M57" i="28"/>
  <c r="AD36" i="37"/>
  <c r="AB34" i="37"/>
  <c r="AA35" i="37"/>
  <c r="K41" i="30"/>
  <c r="J52" i="31"/>
  <c r="S46" i="36"/>
  <c r="T46" i="36" s="1"/>
  <c r="R46" i="36" s="1"/>
  <c r="AD44" i="36"/>
  <c r="AC45" i="36"/>
  <c r="J51" i="30"/>
  <c r="AB44" i="36"/>
  <c r="AA45" i="36"/>
  <c r="L57" i="28"/>
  <c r="G50" i="36"/>
  <c r="Q49" i="36"/>
  <c r="W46" i="36"/>
  <c r="H51" i="33"/>
  <c r="C60" i="25"/>
  <c r="C61" i="28"/>
  <c r="C59" i="31"/>
  <c r="C59" i="30"/>
  <c r="E52" i="11"/>
  <c r="F52" i="11" s="1"/>
  <c r="A54" i="11"/>
  <c r="C54" i="11" s="1"/>
  <c r="B53" i="11"/>
  <c r="H53" i="11"/>
  <c r="D53" i="11"/>
  <c r="H62" i="28" s="1"/>
  <c r="AE53" i="11"/>
  <c r="AF53" i="11" s="1"/>
  <c r="F61" i="25" s="1"/>
  <c r="M53" i="11"/>
  <c r="N53" i="11" s="1"/>
  <c r="V53" i="11"/>
  <c r="D60" i="25"/>
  <c r="D59" i="30"/>
  <c r="D61" i="28"/>
  <c r="D59" i="31"/>
  <c r="I51" i="33"/>
  <c r="J51" i="33"/>
  <c r="Q39" i="11"/>
  <c r="E61" i="28"/>
  <c r="E59" i="30"/>
  <c r="E60" i="25"/>
  <c r="E59" i="31"/>
  <c r="M58" i="31"/>
  <c r="L58" i="31"/>
  <c r="A54" i="19"/>
  <c r="AE53" i="19"/>
  <c r="AF53" i="19" s="1"/>
  <c r="G61" i="25" s="1"/>
  <c r="B53" i="19"/>
  <c r="M53" i="19"/>
  <c r="N53" i="19" s="1"/>
  <c r="E53" i="19"/>
  <c r="F52" i="19"/>
  <c r="V53" i="19"/>
  <c r="D41" i="19"/>
  <c r="I49" i="28"/>
  <c r="L50" i="19"/>
  <c r="G58" i="28"/>
  <c r="Q41" i="19"/>
  <c r="G42" i="19"/>
  <c r="I40" i="11"/>
  <c r="L45" i="11"/>
  <c r="F53" i="28"/>
  <c r="Z25" i="19"/>
  <c r="X26" i="19"/>
  <c r="Y26" i="19" s="1"/>
  <c r="W26" i="19" s="1"/>
  <c r="G32" i="31"/>
  <c r="AC25" i="19"/>
  <c r="AD25" i="19" s="1"/>
  <c r="L23" i="33"/>
  <c r="G31" i="30"/>
  <c r="H34" i="28"/>
  <c r="J54" i="11" l="1"/>
  <c r="J54" i="19"/>
  <c r="V54" i="19"/>
  <c r="V54" i="11"/>
  <c r="G52" i="11"/>
  <c r="N47" i="31"/>
  <c r="P40" i="11"/>
  <c r="P50" i="36"/>
  <c r="Q50" i="36" s="1"/>
  <c r="P57" i="31"/>
  <c r="K40" i="11"/>
  <c r="U46" i="36"/>
  <c r="K50" i="36"/>
  <c r="U36" i="37"/>
  <c r="K42" i="19"/>
  <c r="K51" i="28" s="1"/>
  <c r="P42" i="19"/>
  <c r="O49" i="31"/>
  <c r="P50" i="37"/>
  <c r="Q57" i="31"/>
  <c r="K50" i="37"/>
  <c r="H54" i="19"/>
  <c r="O54" i="19"/>
  <c r="C54" i="19"/>
  <c r="K43" i="31"/>
  <c r="S37" i="37"/>
  <c r="T37" i="37" s="1"/>
  <c r="R37" i="37" s="1"/>
  <c r="AB35" i="37"/>
  <c r="AA36" i="37"/>
  <c r="M58" i="28"/>
  <c r="G51" i="37"/>
  <c r="Q50" i="37"/>
  <c r="K42" i="30"/>
  <c r="X37" i="37"/>
  <c r="Y37" i="37" s="1"/>
  <c r="X47" i="36"/>
  <c r="Y47" i="36" s="1"/>
  <c r="Z47" i="36" s="1"/>
  <c r="L58" i="28"/>
  <c r="J52" i="30"/>
  <c r="G51" i="36"/>
  <c r="AB45" i="36"/>
  <c r="AA46" i="36"/>
  <c r="AD45" i="36"/>
  <c r="AC46" i="36"/>
  <c r="J53" i="31"/>
  <c r="S47" i="36"/>
  <c r="T47" i="36" s="1"/>
  <c r="R47" i="36" s="1"/>
  <c r="H52" i="33"/>
  <c r="C60" i="31"/>
  <c r="C61" i="25"/>
  <c r="C60" i="30"/>
  <c r="C62" i="28"/>
  <c r="E53" i="11"/>
  <c r="F53" i="11" s="1"/>
  <c r="B54" i="11"/>
  <c r="H54" i="11"/>
  <c r="M54" i="11"/>
  <c r="N54" i="11" s="1"/>
  <c r="D54" i="11"/>
  <c r="H63" i="28" s="1"/>
  <c r="AE54" i="11"/>
  <c r="AF54" i="11" s="1"/>
  <c r="F62" i="25" s="1"/>
  <c r="A55" i="11"/>
  <c r="C55" i="11" s="1"/>
  <c r="O54" i="11"/>
  <c r="D62" i="28"/>
  <c r="D61" i="25"/>
  <c r="D60" i="31"/>
  <c r="D60" i="30"/>
  <c r="I52" i="33"/>
  <c r="J52" i="33"/>
  <c r="J49" i="28"/>
  <c r="F53" i="19"/>
  <c r="E60" i="30"/>
  <c r="E60" i="31"/>
  <c r="E62" i="28"/>
  <c r="E61" i="25"/>
  <c r="L59" i="31"/>
  <c r="M59" i="31"/>
  <c r="A55" i="19"/>
  <c r="C55" i="19" s="1"/>
  <c r="B54" i="19"/>
  <c r="AE54" i="19"/>
  <c r="AF54" i="19" s="1"/>
  <c r="G62" i="25" s="1"/>
  <c r="M54" i="19"/>
  <c r="N54" i="19" s="1"/>
  <c r="E54" i="19"/>
  <c r="I54" i="19"/>
  <c r="I55" i="19" s="1"/>
  <c r="L51" i="19"/>
  <c r="G59" i="28"/>
  <c r="D42" i="19"/>
  <c r="I50" i="28"/>
  <c r="Q42" i="19"/>
  <c r="G43" i="19"/>
  <c r="F54" i="28"/>
  <c r="L46" i="11"/>
  <c r="I41" i="11"/>
  <c r="Q40" i="11"/>
  <c r="Z26" i="19"/>
  <c r="AC26" i="19"/>
  <c r="AD26" i="19" s="1"/>
  <c r="L24" i="33"/>
  <c r="X27" i="19"/>
  <c r="Y27" i="19" s="1"/>
  <c r="W27" i="19" s="1"/>
  <c r="G33" i="31"/>
  <c r="G32" i="30"/>
  <c r="H35" i="28"/>
  <c r="J55" i="19" l="1"/>
  <c r="J55" i="11"/>
  <c r="W47" i="36"/>
  <c r="P51" i="36"/>
  <c r="P58" i="31"/>
  <c r="K41" i="11"/>
  <c r="J50" i="28" s="1"/>
  <c r="G53" i="11"/>
  <c r="N48" i="31"/>
  <c r="P41" i="11"/>
  <c r="K51" i="36"/>
  <c r="U47" i="36"/>
  <c r="K51" i="37"/>
  <c r="K43" i="19"/>
  <c r="K52" i="28" s="1"/>
  <c r="P43" i="19"/>
  <c r="Q43" i="19" s="1"/>
  <c r="O50" i="31"/>
  <c r="U37" i="37"/>
  <c r="P51" i="37"/>
  <c r="Q51" i="37" s="1"/>
  <c r="Q58" i="31"/>
  <c r="H55" i="19"/>
  <c r="K44" i="31"/>
  <c r="S38" i="37"/>
  <c r="T38" i="37" s="1"/>
  <c r="R38" i="37" s="1"/>
  <c r="M59" i="28"/>
  <c r="Z37" i="37"/>
  <c r="AC37" i="37"/>
  <c r="W37" i="37"/>
  <c r="AB36" i="37"/>
  <c r="AA37" i="37"/>
  <c r="K43" i="30"/>
  <c r="G52" i="37"/>
  <c r="J54" i="31"/>
  <c r="S48" i="36"/>
  <c r="T48" i="36" s="1"/>
  <c r="R48" i="36" s="1"/>
  <c r="AB46" i="36"/>
  <c r="AA47" i="36"/>
  <c r="G52" i="36"/>
  <c r="Q51" i="36"/>
  <c r="L59" i="28"/>
  <c r="AD46" i="36"/>
  <c r="AC47" i="36"/>
  <c r="J53" i="30"/>
  <c r="X48" i="36"/>
  <c r="Y48" i="36" s="1"/>
  <c r="W48" i="36" s="1"/>
  <c r="B55" i="11"/>
  <c r="H55" i="11"/>
  <c r="AE55" i="11"/>
  <c r="AF55" i="11" s="1"/>
  <c r="F63" i="25" s="1"/>
  <c r="M55" i="11"/>
  <c r="N55" i="11" s="1"/>
  <c r="D55" i="11"/>
  <c r="H64" i="28" s="1"/>
  <c r="O55" i="11"/>
  <c r="C61" i="30"/>
  <c r="C61" i="31"/>
  <c r="C63" i="28"/>
  <c r="C62" i="25"/>
  <c r="H53" i="33"/>
  <c r="E54" i="11"/>
  <c r="F54" i="11" s="1"/>
  <c r="V55" i="11"/>
  <c r="D61" i="31"/>
  <c r="D63" i="28"/>
  <c r="D62" i="25"/>
  <c r="D61" i="30"/>
  <c r="I53" i="33"/>
  <c r="J53" i="33"/>
  <c r="E61" i="30"/>
  <c r="E61" i="31"/>
  <c r="E63" i="28"/>
  <c r="E62" i="25"/>
  <c r="F54" i="19"/>
  <c r="M55" i="19"/>
  <c r="N55" i="19" s="1"/>
  <c r="B55" i="19"/>
  <c r="AE55" i="19"/>
  <c r="AF55" i="19" s="1"/>
  <c r="G63" i="25" s="1"/>
  <c r="E55" i="19"/>
  <c r="L60" i="31"/>
  <c r="M60" i="31"/>
  <c r="V55" i="19"/>
  <c r="O55" i="19"/>
  <c r="D43" i="19"/>
  <c r="I51" i="28"/>
  <c r="L52" i="19"/>
  <c r="G60" i="28"/>
  <c r="G44" i="19"/>
  <c r="L47" i="11"/>
  <c r="F55" i="28"/>
  <c r="I42" i="11"/>
  <c r="Q41" i="11"/>
  <c r="Z27" i="19"/>
  <c r="G33" i="30"/>
  <c r="AC27" i="19"/>
  <c r="AD27" i="19" s="1"/>
  <c r="L25" i="33"/>
  <c r="H36" i="28"/>
  <c r="U48" i="36" l="1"/>
  <c r="P52" i="36"/>
  <c r="P59" i="31"/>
  <c r="K42" i="11"/>
  <c r="J51" i="28" s="1"/>
  <c r="G54" i="11"/>
  <c r="N49" i="31"/>
  <c r="P42" i="11"/>
  <c r="K52" i="36"/>
  <c r="U38" i="37"/>
  <c r="K52" i="37"/>
  <c r="P44" i="19"/>
  <c r="O51" i="31"/>
  <c r="P52" i="37"/>
  <c r="Q59" i="31"/>
  <c r="K44" i="19"/>
  <c r="K53" i="28" s="1"/>
  <c r="K45" i="31"/>
  <c r="S39" i="37"/>
  <c r="T39" i="37" s="1"/>
  <c r="U39" i="37" s="1"/>
  <c r="AD37" i="37"/>
  <c r="AB37" i="37"/>
  <c r="AA38" i="37"/>
  <c r="G53" i="37"/>
  <c r="Q52" i="37"/>
  <c r="M60" i="28"/>
  <c r="K44" i="30"/>
  <c r="X38" i="37"/>
  <c r="Y38" i="37" s="1"/>
  <c r="Z38" i="37" s="1"/>
  <c r="X49" i="36"/>
  <c r="Y49" i="36" s="1"/>
  <c r="W49" i="36" s="1"/>
  <c r="J55" i="31"/>
  <c r="S49" i="36"/>
  <c r="T49" i="36" s="1"/>
  <c r="R49" i="36" s="1"/>
  <c r="J54" i="30"/>
  <c r="L60" i="28"/>
  <c r="G53" i="36"/>
  <c r="Q52" i="36"/>
  <c r="Z48" i="36"/>
  <c r="AB47" i="36"/>
  <c r="AA48" i="36"/>
  <c r="AD47" i="36"/>
  <c r="AC48" i="36"/>
  <c r="C62" i="31"/>
  <c r="H54" i="33"/>
  <c r="C63" i="25"/>
  <c r="C62" i="30"/>
  <c r="C64" i="28"/>
  <c r="E55" i="11"/>
  <c r="F55" i="11" s="1"/>
  <c r="D62" i="30"/>
  <c r="D62" i="31"/>
  <c r="D63" i="25"/>
  <c r="D64" i="28"/>
  <c r="I54" i="33"/>
  <c r="J54" i="33"/>
  <c r="Q42" i="11"/>
  <c r="F55" i="19"/>
  <c r="M61" i="31"/>
  <c r="L61" i="31"/>
  <c r="E64" i="28"/>
  <c r="E63" i="25"/>
  <c r="E62" i="30"/>
  <c r="E62" i="31"/>
  <c r="G45" i="19"/>
  <c r="L53" i="19"/>
  <c r="G61" i="28"/>
  <c r="D44" i="19"/>
  <c r="I52" i="28"/>
  <c r="Q44" i="19"/>
  <c r="I43" i="11"/>
  <c r="L48" i="11"/>
  <c r="F56" i="28"/>
  <c r="L26" i="33"/>
  <c r="X28" i="19"/>
  <c r="Y28" i="19" s="1"/>
  <c r="W28" i="19" s="1"/>
  <c r="G34" i="31"/>
  <c r="G34" i="30"/>
  <c r="H37" i="28"/>
  <c r="K43" i="11" l="1"/>
  <c r="J52" i="28" s="1"/>
  <c r="P53" i="36"/>
  <c r="P60" i="31"/>
  <c r="G55" i="11"/>
  <c r="N50" i="31"/>
  <c r="P43" i="11"/>
  <c r="K53" i="36"/>
  <c r="Z49" i="36"/>
  <c r="U49" i="36"/>
  <c r="K45" i="19"/>
  <c r="K54" i="28" s="1"/>
  <c r="P53" i="37"/>
  <c r="Q60" i="31"/>
  <c r="R39" i="37"/>
  <c r="K46" i="31" s="1"/>
  <c r="P45" i="19"/>
  <c r="Q45" i="19" s="1"/>
  <c r="O52" i="31"/>
  <c r="K53" i="37"/>
  <c r="S40" i="37"/>
  <c r="T40" i="37" s="1"/>
  <c r="U40" i="37" s="1"/>
  <c r="K45" i="30"/>
  <c r="AB38" i="37"/>
  <c r="AA39" i="37"/>
  <c r="W38" i="37"/>
  <c r="M61" i="28"/>
  <c r="G54" i="37"/>
  <c r="Q53" i="37"/>
  <c r="AC38" i="37"/>
  <c r="X50" i="36"/>
  <c r="Y50" i="36" s="1"/>
  <c r="W50" i="36" s="1"/>
  <c r="AD48" i="36"/>
  <c r="AC49" i="36"/>
  <c r="L61" i="28"/>
  <c r="J56" i="31"/>
  <c r="S50" i="36"/>
  <c r="T50" i="36" s="1"/>
  <c r="R50" i="36" s="1"/>
  <c r="AB48" i="36"/>
  <c r="AA49" i="36"/>
  <c r="J55" i="30"/>
  <c r="G54" i="36"/>
  <c r="Q53" i="36"/>
  <c r="M62" i="31"/>
  <c r="L62" i="31"/>
  <c r="B142" i="17" s="1"/>
  <c r="D45" i="19"/>
  <c r="I53" i="28"/>
  <c r="L54" i="19"/>
  <c r="G62" i="28"/>
  <c r="G46" i="19"/>
  <c r="L49" i="11"/>
  <c r="F57" i="28"/>
  <c r="I44" i="11"/>
  <c r="Q43" i="11"/>
  <c r="Z28" i="19"/>
  <c r="AC28" i="19"/>
  <c r="AD28" i="19" s="1"/>
  <c r="H38" i="28"/>
  <c r="P54" i="36" l="1"/>
  <c r="Q54" i="36" s="1"/>
  <c r="P61" i="31"/>
  <c r="U50" i="36"/>
  <c r="K44" i="11"/>
  <c r="J53" i="28" s="1"/>
  <c r="N51" i="31"/>
  <c r="P44" i="11"/>
  <c r="Q44" i="11" s="1"/>
  <c r="K54" i="36"/>
  <c r="P46" i="19"/>
  <c r="Q46" i="19" s="1"/>
  <c r="O53" i="31"/>
  <c r="K54" i="37"/>
  <c r="P54" i="37"/>
  <c r="Q54" i="37" s="1"/>
  <c r="Q55" i="37" s="1"/>
  <c r="Q61" i="31"/>
  <c r="C146" i="17" s="1"/>
  <c r="K46" i="19"/>
  <c r="R40" i="37"/>
  <c r="K47" i="31" s="1"/>
  <c r="S41" i="37"/>
  <c r="T41" i="37" s="1"/>
  <c r="U41" i="37" s="1"/>
  <c r="K46" i="30"/>
  <c r="X39" i="37"/>
  <c r="Y39" i="37" s="1"/>
  <c r="Z39" i="37" s="1"/>
  <c r="G55" i="37"/>
  <c r="P55" i="37" s="1"/>
  <c r="AB39" i="37"/>
  <c r="AA40" i="37"/>
  <c r="AD38" i="37"/>
  <c r="M62" i="28"/>
  <c r="J57" i="31"/>
  <c r="S51" i="36"/>
  <c r="T51" i="36" s="1"/>
  <c r="R51" i="36" s="1"/>
  <c r="X51" i="36"/>
  <c r="Y51" i="36" s="1"/>
  <c r="W51" i="36" s="1"/>
  <c r="J56" i="30"/>
  <c r="L62" i="28"/>
  <c r="G55" i="36"/>
  <c r="AB49" i="36"/>
  <c r="AA50" i="36"/>
  <c r="Z50" i="36"/>
  <c r="AD49" i="36"/>
  <c r="AC50" i="36"/>
  <c r="L55" i="19"/>
  <c r="G64" i="28" s="1"/>
  <c r="G63" i="28"/>
  <c r="G47" i="19"/>
  <c r="D46" i="19"/>
  <c r="I54" i="28"/>
  <c r="L50" i="11"/>
  <c r="F58" i="28"/>
  <c r="I45" i="11"/>
  <c r="G35" i="30"/>
  <c r="X29" i="19"/>
  <c r="Y29" i="19" s="1"/>
  <c r="W29" i="19" s="1"/>
  <c r="G35" i="31"/>
  <c r="L27" i="33"/>
  <c r="H39" i="28"/>
  <c r="Z51" i="36" l="1"/>
  <c r="K55" i="36"/>
  <c r="AC39" i="37"/>
  <c r="AD39" i="37" s="1"/>
  <c r="P45" i="11"/>
  <c r="N52" i="31"/>
  <c r="P55" i="36"/>
  <c r="Q55" i="36" s="1"/>
  <c r="P62" i="31"/>
  <c r="B146" i="17" s="1"/>
  <c r="U51" i="36"/>
  <c r="K45" i="11"/>
  <c r="K47" i="19"/>
  <c r="K56" i="28" s="1"/>
  <c r="W39" i="37"/>
  <c r="X40" i="37" s="1"/>
  <c r="Y40" i="37" s="1"/>
  <c r="R41" i="37"/>
  <c r="K55" i="37"/>
  <c r="P47" i="19"/>
  <c r="Q47" i="19" s="1"/>
  <c r="O54" i="31"/>
  <c r="K55" i="28"/>
  <c r="M63" i="28"/>
  <c r="AB40" i="37"/>
  <c r="AA41" i="37"/>
  <c r="K47" i="30"/>
  <c r="J57" i="30"/>
  <c r="AB50" i="36"/>
  <c r="AA51" i="36"/>
  <c r="J58" i="31"/>
  <c r="S52" i="36"/>
  <c r="T52" i="36" s="1"/>
  <c r="R52" i="36" s="1"/>
  <c r="AD50" i="36"/>
  <c r="AC51" i="36"/>
  <c r="L63" i="28"/>
  <c r="X52" i="36"/>
  <c r="Y52" i="36" s="1"/>
  <c r="Z52" i="36" s="1"/>
  <c r="Q45" i="11"/>
  <c r="G48" i="19"/>
  <c r="D47" i="19"/>
  <c r="I55" i="28"/>
  <c r="I46" i="11"/>
  <c r="L51" i="11"/>
  <c r="F59" i="28"/>
  <c r="Z29" i="19"/>
  <c r="AC29" i="19"/>
  <c r="AD29" i="19" s="1"/>
  <c r="H40" i="28"/>
  <c r="AC40" i="37" l="1"/>
  <c r="AD40" i="37" s="1"/>
  <c r="W40" i="37"/>
  <c r="U52" i="36"/>
  <c r="N53" i="31"/>
  <c r="P46" i="11"/>
  <c r="K46" i="11"/>
  <c r="Z40" i="37"/>
  <c r="S42" i="37"/>
  <c r="T42" i="37" s="1"/>
  <c r="U42" i="37" s="1"/>
  <c r="P48" i="19"/>
  <c r="Q48" i="19" s="1"/>
  <c r="O55" i="31"/>
  <c r="K48" i="31"/>
  <c r="K48" i="19"/>
  <c r="J54" i="28"/>
  <c r="X41" i="37"/>
  <c r="Y41" i="37" s="1"/>
  <c r="W41" i="37" s="1"/>
  <c r="M64" i="28"/>
  <c r="AB41" i="37"/>
  <c r="K48" i="30"/>
  <c r="L64" i="28"/>
  <c r="J59" i="31"/>
  <c r="S53" i="36"/>
  <c r="T53" i="36" s="1"/>
  <c r="R53" i="36" s="1"/>
  <c r="J58" i="30"/>
  <c r="AD51" i="36"/>
  <c r="AC52" i="36"/>
  <c r="W52" i="36"/>
  <c r="AB51" i="36"/>
  <c r="AA52" i="36"/>
  <c r="D48" i="19"/>
  <c r="I56" i="28"/>
  <c r="G49" i="19"/>
  <c r="L52" i="11"/>
  <c r="F60" i="28"/>
  <c r="I47" i="11"/>
  <c r="Q46" i="11"/>
  <c r="L28" i="33"/>
  <c r="G36" i="30"/>
  <c r="X30" i="19"/>
  <c r="Y30" i="19" s="1"/>
  <c r="Z30" i="19" s="1"/>
  <c r="G36" i="31"/>
  <c r="H41" i="28"/>
  <c r="AA42" i="37" l="1"/>
  <c r="K47" i="11"/>
  <c r="J56" i="28" s="1"/>
  <c r="U53" i="36"/>
  <c r="N54" i="31"/>
  <c r="P47" i="11"/>
  <c r="J55" i="28"/>
  <c r="Z41" i="37"/>
  <c r="AC41" i="37"/>
  <c r="AD41" i="37" s="1"/>
  <c r="K49" i="19"/>
  <c r="K58" i="28" s="1"/>
  <c r="P49" i="19"/>
  <c r="Q49" i="19" s="1"/>
  <c r="O56" i="31"/>
  <c r="R42" i="37"/>
  <c r="K57" i="28"/>
  <c r="X42" i="37"/>
  <c r="Y42" i="37" s="1"/>
  <c r="K49" i="30"/>
  <c r="AB42" i="37"/>
  <c r="AB52" i="36"/>
  <c r="AA53" i="36"/>
  <c r="X53" i="36"/>
  <c r="Y53" i="36" s="1"/>
  <c r="Z53" i="36" s="1"/>
  <c r="J60" i="31"/>
  <c r="S54" i="36"/>
  <c r="T54" i="36" s="1"/>
  <c r="R54" i="36" s="1"/>
  <c r="Q47" i="11"/>
  <c r="AD52" i="36"/>
  <c r="J59" i="30"/>
  <c r="G50" i="19"/>
  <c r="D49" i="19"/>
  <c r="I57" i="28"/>
  <c r="L53" i="11"/>
  <c r="F61" i="28"/>
  <c r="I48" i="11"/>
  <c r="AC30" i="19"/>
  <c r="W30" i="19"/>
  <c r="G37" i="30"/>
  <c r="H42" i="28"/>
  <c r="Z42" i="37" l="1"/>
  <c r="N55" i="31"/>
  <c r="P48" i="11"/>
  <c r="K48" i="11"/>
  <c r="J57" i="28" s="1"/>
  <c r="U54" i="36"/>
  <c r="AC42" i="37"/>
  <c r="AD42" i="37" s="1"/>
  <c r="W42" i="37"/>
  <c r="X43" i="37" s="1"/>
  <c r="Y43" i="37" s="1"/>
  <c r="Z43" i="37" s="1"/>
  <c r="K49" i="31"/>
  <c r="S43" i="37"/>
  <c r="T43" i="37" s="1"/>
  <c r="R43" i="37" s="1"/>
  <c r="K50" i="19"/>
  <c r="K59" i="28" s="1"/>
  <c r="P50" i="19"/>
  <c r="Q50" i="19" s="1"/>
  <c r="O57" i="31"/>
  <c r="J61" i="31"/>
  <c r="S55" i="36"/>
  <c r="T55" i="36" s="1"/>
  <c r="R55" i="36" s="1"/>
  <c r="J62" i="31" s="1"/>
  <c r="B160" i="17" s="1"/>
  <c r="J60" i="30"/>
  <c r="AB53" i="36"/>
  <c r="AA54" i="36"/>
  <c r="AC53" i="36"/>
  <c r="W53" i="36"/>
  <c r="D50" i="19"/>
  <c r="I58" i="28"/>
  <c r="G51" i="19"/>
  <c r="I49" i="11"/>
  <c r="Q48" i="11"/>
  <c r="L54" i="11"/>
  <c r="F62" i="28"/>
  <c r="X31" i="19"/>
  <c r="Y31" i="19" s="1"/>
  <c r="Z31" i="19" s="1"/>
  <c r="AD30" i="19"/>
  <c r="L29" i="33" s="1"/>
  <c r="G37" i="31"/>
  <c r="H43" i="28"/>
  <c r="N56" i="31" l="1"/>
  <c r="P49" i="11"/>
  <c r="U55" i="36"/>
  <c r="J62" i="30" s="1"/>
  <c r="B153" i="17" s="1"/>
  <c r="K49" i="11"/>
  <c r="J58" i="28" s="1"/>
  <c r="AC43" i="37"/>
  <c r="S44" i="37"/>
  <c r="T44" i="37" s="1"/>
  <c r="R44" i="37" s="1"/>
  <c r="K50" i="31"/>
  <c r="U43" i="37"/>
  <c r="AA43" i="37"/>
  <c r="P51" i="19"/>
  <c r="O58" i="31"/>
  <c r="K51" i="19"/>
  <c r="W43" i="37"/>
  <c r="AD43" i="37"/>
  <c r="J61" i="30"/>
  <c r="AB54" i="36"/>
  <c r="AA55" i="36"/>
  <c r="AB55" i="36" s="1"/>
  <c r="X54" i="36"/>
  <c r="Y54" i="36" s="1"/>
  <c r="Z54" i="36" s="1"/>
  <c r="AD53" i="36"/>
  <c r="AC31" i="19"/>
  <c r="AD31" i="19" s="1"/>
  <c r="L30" i="33" s="1"/>
  <c r="D51" i="19"/>
  <c r="I59" i="28"/>
  <c r="Q51" i="19"/>
  <c r="G52" i="19"/>
  <c r="I50" i="11"/>
  <c r="Q49" i="11"/>
  <c r="L55" i="11"/>
  <c r="F64" i="28" s="1"/>
  <c r="F63" i="28"/>
  <c r="G38" i="30"/>
  <c r="W31" i="19"/>
  <c r="H44" i="28"/>
  <c r="AC54" i="36" l="1"/>
  <c r="AD54" i="36" s="1"/>
  <c r="K50" i="11"/>
  <c r="J59" i="28" s="1"/>
  <c r="N57" i="31"/>
  <c r="P50" i="11"/>
  <c r="Q50" i="11" s="1"/>
  <c r="S45" i="37"/>
  <c r="T45" i="37" s="1"/>
  <c r="R45" i="37" s="1"/>
  <c r="K51" i="31"/>
  <c r="K52" i="19"/>
  <c r="K61" i="28" s="1"/>
  <c r="U44" i="37"/>
  <c r="K50" i="30"/>
  <c r="P52" i="19"/>
  <c r="O59" i="31"/>
  <c r="K60" i="28"/>
  <c r="AB43" i="37"/>
  <c r="AA44" i="37"/>
  <c r="Q52" i="19"/>
  <c r="X44" i="37"/>
  <c r="Y44" i="37" s="1"/>
  <c r="W44" i="37" s="1"/>
  <c r="W54" i="36"/>
  <c r="D52" i="19"/>
  <c r="I60" i="28"/>
  <c r="G53" i="19"/>
  <c r="I51" i="11"/>
  <c r="X32" i="19"/>
  <c r="Y32" i="19" s="1"/>
  <c r="G38" i="31"/>
  <c r="H45" i="28"/>
  <c r="N58" i="31" l="1"/>
  <c r="P51" i="11"/>
  <c r="Q51" i="11" s="1"/>
  <c r="K51" i="11"/>
  <c r="J60" i="28" s="1"/>
  <c r="K52" i="31"/>
  <c r="S46" i="37"/>
  <c r="T46" i="37" s="1"/>
  <c r="R46" i="37" s="1"/>
  <c r="K53" i="19"/>
  <c r="AB44" i="37"/>
  <c r="AA45" i="37"/>
  <c r="P53" i="19"/>
  <c r="Q53" i="19" s="1"/>
  <c r="O60" i="31"/>
  <c r="U45" i="37"/>
  <c r="K51" i="30"/>
  <c r="X45" i="37"/>
  <c r="Y45" i="37" s="1"/>
  <c r="W45" i="37" s="1"/>
  <c r="Z44" i="37"/>
  <c r="AC44" i="37"/>
  <c r="X55" i="36"/>
  <c r="Y55" i="36" s="1"/>
  <c r="D53" i="19"/>
  <c r="I61" i="28"/>
  <c r="G54" i="19"/>
  <c r="I52" i="11"/>
  <c r="Z32" i="19"/>
  <c r="AC32" i="19"/>
  <c r="W32" i="19"/>
  <c r="H46" i="28"/>
  <c r="N59" i="31" l="1"/>
  <c r="P52" i="11"/>
  <c r="Q52" i="11" s="1"/>
  <c r="K52" i="11"/>
  <c r="Z45" i="37"/>
  <c r="S47" i="37"/>
  <c r="T47" i="37" s="1"/>
  <c r="R47" i="37" s="1"/>
  <c r="K53" i="31"/>
  <c r="K54" i="19"/>
  <c r="K63" i="28" s="1"/>
  <c r="K62" i="28"/>
  <c r="AB45" i="37"/>
  <c r="AA46" i="37"/>
  <c r="P54" i="19"/>
  <c r="Q54" i="19" s="1"/>
  <c r="O61" i="31"/>
  <c r="U46" i="37"/>
  <c r="K52" i="30"/>
  <c r="X46" i="37"/>
  <c r="Y46" i="37" s="1"/>
  <c r="W46" i="37" s="1"/>
  <c r="AD44" i="37"/>
  <c r="AC45" i="37"/>
  <c r="Z55" i="36"/>
  <c r="AC55" i="36"/>
  <c r="AD55" i="36" s="1"/>
  <c r="W55" i="36"/>
  <c r="G55" i="19"/>
  <c r="P55" i="19" s="1"/>
  <c r="D54" i="19"/>
  <c r="I62" i="28"/>
  <c r="I53" i="11"/>
  <c r="G39" i="31"/>
  <c r="X33" i="19"/>
  <c r="Y33" i="19" s="1"/>
  <c r="W33" i="19" s="1"/>
  <c r="AD32" i="19"/>
  <c r="L31" i="33" s="1"/>
  <c r="G39" i="30"/>
  <c r="H47" i="28"/>
  <c r="K53" i="11" l="1"/>
  <c r="N60" i="31"/>
  <c r="P53" i="11"/>
  <c r="J61" i="28"/>
  <c r="K54" i="31"/>
  <c r="S48" i="37"/>
  <c r="T48" i="37" s="1"/>
  <c r="R48" i="37" s="1"/>
  <c r="K55" i="19"/>
  <c r="K64" i="28" s="1"/>
  <c r="AB46" i="37"/>
  <c r="AA47" i="37"/>
  <c r="U47" i="37"/>
  <c r="K53" i="30"/>
  <c r="Z46" i="37"/>
  <c r="O62" i="31"/>
  <c r="C144" i="17" s="1"/>
  <c r="X47" i="37"/>
  <c r="Y47" i="37" s="1"/>
  <c r="W47" i="37" s="1"/>
  <c r="AD45" i="37"/>
  <c r="AC46" i="37"/>
  <c r="J62" i="28"/>
  <c r="Q55" i="19"/>
  <c r="C142" i="17"/>
  <c r="D55" i="19"/>
  <c r="I64" i="28" s="1"/>
  <c r="I63" i="28"/>
  <c r="I54" i="11"/>
  <c r="Q53" i="11"/>
  <c r="X34" i="19"/>
  <c r="Y34" i="19" s="1"/>
  <c r="W34" i="19" s="1"/>
  <c r="G40" i="31"/>
  <c r="Z33" i="19"/>
  <c r="AC33" i="19"/>
  <c r="H48" i="28"/>
  <c r="N61" i="31" l="1"/>
  <c r="P54" i="11"/>
  <c r="Q54" i="11" s="1"/>
  <c r="K54" i="11"/>
  <c r="K55" i="31"/>
  <c r="S49" i="37"/>
  <c r="T49" i="37" s="1"/>
  <c r="R49" i="37" s="1"/>
  <c r="U48" i="37"/>
  <c r="K54" i="30"/>
  <c r="AA48" i="37"/>
  <c r="AB47" i="37"/>
  <c r="X48" i="37"/>
  <c r="Y48" i="37" s="1"/>
  <c r="W48" i="37" s="1"/>
  <c r="AD46" i="37"/>
  <c r="AC47" i="37"/>
  <c r="Z47" i="37"/>
  <c r="I55" i="11"/>
  <c r="P55" i="11" s="1"/>
  <c r="X35" i="19"/>
  <c r="Y35" i="19" s="1"/>
  <c r="W35" i="19" s="1"/>
  <c r="G41" i="31"/>
  <c r="Z34" i="19"/>
  <c r="G40" i="30"/>
  <c r="AD33" i="19"/>
  <c r="L32" i="33" s="1"/>
  <c r="AC34" i="19"/>
  <c r="H49" i="28"/>
  <c r="K55" i="11" l="1"/>
  <c r="J64" i="28" s="1"/>
  <c r="J63" i="28"/>
  <c r="K56" i="31"/>
  <c r="S50" i="37"/>
  <c r="T50" i="37" s="1"/>
  <c r="R50" i="37" s="1"/>
  <c r="U49" i="37"/>
  <c r="K55" i="30"/>
  <c r="AB48" i="37"/>
  <c r="AA49" i="37"/>
  <c r="X49" i="37"/>
  <c r="Y49" i="37" s="1"/>
  <c r="W49" i="37" s="1"/>
  <c r="Z48" i="37"/>
  <c r="AD47" i="37"/>
  <c r="AC48" i="37"/>
  <c r="N62" i="31"/>
  <c r="B144" i="17" s="1"/>
  <c r="Q55" i="11"/>
  <c r="G42" i="31"/>
  <c r="X36" i="19"/>
  <c r="Y36" i="19" s="1"/>
  <c r="W36" i="19" s="1"/>
  <c r="AD34" i="19"/>
  <c r="L33" i="33" s="1"/>
  <c r="AC35" i="19"/>
  <c r="Z35" i="19"/>
  <c r="G41" i="30"/>
  <c r="H50" i="28"/>
  <c r="K57" i="31" l="1"/>
  <c r="C160" i="17" s="1"/>
  <c r="S51" i="37"/>
  <c r="T51" i="37" s="1"/>
  <c r="R51" i="37" s="1"/>
  <c r="U50" i="37"/>
  <c r="K56" i="30"/>
  <c r="AB49" i="37"/>
  <c r="AA50" i="37"/>
  <c r="Z49" i="37"/>
  <c r="W50" i="37"/>
  <c r="X50" i="37"/>
  <c r="Y50" i="37" s="1"/>
  <c r="AD48" i="37"/>
  <c r="AC49" i="37"/>
  <c r="G43" i="31"/>
  <c r="X37" i="19"/>
  <c r="Y37" i="19" s="1"/>
  <c r="W37" i="19" s="1"/>
  <c r="AD35" i="19"/>
  <c r="L34" i="33" s="1"/>
  <c r="AC36" i="19"/>
  <c r="Z36" i="19"/>
  <c r="G42" i="30"/>
  <c r="H51" i="28"/>
  <c r="Z50" i="37" l="1"/>
  <c r="S52" i="37"/>
  <c r="T52" i="37" s="1"/>
  <c r="R52" i="37" s="1"/>
  <c r="K58" i="31"/>
  <c r="U51" i="37"/>
  <c r="K57" i="30"/>
  <c r="AA51" i="37"/>
  <c r="AB50" i="37"/>
  <c r="X51" i="37"/>
  <c r="Y51" i="37" s="1"/>
  <c r="W51" i="37" s="1"/>
  <c r="AD49" i="37"/>
  <c r="AC50" i="37"/>
  <c r="AD36" i="19"/>
  <c r="L35" i="33" s="1"/>
  <c r="AC37" i="19"/>
  <c r="Z37" i="19"/>
  <c r="G43" i="30"/>
  <c r="X38" i="19"/>
  <c r="Y38" i="19" s="1"/>
  <c r="W38" i="19" s="1"/>
  <c r="G44" i="31"/>
  <c r="H52" i="28"/>
  <c r="T6" i="19"/>
  <c r="Z51" i="37" l="1"/>
  <c r="R6" i="19"/>
  <c r="U6" i="19"/>
  <c r="K59" i="31"/>
  <c r="S53" i="37"/>
  <c r="T53" i="37" s="1"/>
  <c r="R53" i="37" s="1"/>
  <c r="U52" i="37"/>
  <c r="K58" i="30"/>
  <c r="AB51" i="37"/>
  <c r="AA52" i="37"/>
  <c r="X52" i="37"/>
  <c r="Y52" i="37" s="1"/>
  <c r="W52" i="37" s="1"/>
  <c r="AD50" i="37"/>
  <c r="AC51" i="37"/>
  <c r="AA6" i="19"/>
  <c r="AB6" i="19" s="1"/>
  <c r="N5" i="33" s="1"/>
  <c r="G45" i="31"/>
  <c r="X39" i="19"/>
  <c r="Y39" i="19" s="1"/>
  <c r="W39" i="19" s="1"/>
  <c r="Z38" i="19"/>
  <c r="G44" i="30"/>
  <c r="AD37" i="19"/>
  <c r="L36" i="33" s="1"/>
  <c r="AC38" i="19"/>
  <c r="H53" i="28"/>
  <c r="H54" i="28"/>
  <c r="K60" i="31" l="1"/>
  <c r="S54" i="37"/>
  <c r="T54" i="37" s="1"/>
  <c r="R54" i="37" s="1"/>
  <c r="U53" i="37"/>
  <c r="K59" i="30"/>
  <c r="AB52" i="37"/>
  <c r="AA53" i="37"/>
  <c r="X53" i="37"/>
  <c r="Y53" i="37" s="1"/>
  <c r="W53" i="37" s="1"/>
  <c r="AD51" i="37"/>
  <c r="AC52" i="37"/>
  <c r="Z52" i="37"/>
  <c r="Z53" i="37" s="1"/>
  <c r="Z39" i="19"/>
  <c r="G45" i="30"/>
  <c r="AD38" i="19"/>
  <c r="L37" i="33" s="1"/>
  <c r="AC39" i="19"/>
  <c r="G46" i="31"/>
  <c r="X40" i="19"/>
  <c r="Y40" i="19" s="1"/>
  <c r="I13" i="31"/>
  <c r="S7" i="19"/>
  <c r="T7" i="19" s="1"/>
  <c r="R7" i="19" l="1"/>
  <c r="S8" i="19" s="1"/>
  <c r="U7" i="19"/>
  <c r="I14" i="30" s="1"/>
  <c r="R55" i="37"/>
  <c r="K61" i="31"/>
  <c r="S55" i="37"/>
  <c r="T55" i="37" s="1"/>
  <c r="U54" i="37"/>
  <c r="K60" i="30"/>
  <c r="AB53" i="37"/>
  <c r="AA54" i="37"/>
  <c r="I13" i="30"/>
  <c r="AD52" i="37"/>
  <c r="AC53" i="37"/>
  <c r="X54" i="37"/>
  <c r="Y54" i="37" s="1"/>
  <c r="Z54" i="37" s="1"/>
  <c r="AA7" i="19"/>
  <c r="AB7" i="19" s="1"/>
  <c r="N6" i="33" s="1"/>
  <c r="W40" i="19"/>
  <c r="Z40" i="19"/>
  <c r="G46" i="30"/>
  <c r="AD39" i="19"/>
  <c r="L38" i="33" s="1"/>
  <c r="AC40" i="19"/>
  <c r="W54" i="37" l="1"/>
  <c r="U55" i="37"/>
  <c r="K62" i="30" s="1"/>
  <c r="C153" i="17" s="1"/>
  <c r="K61" i="30"/>
  <c r="AB54" i="37"/>
  <c r="AA55" i="37"/>
  <c r="AB55" i="37" s="1"/>
  <c r="X55" i="37"/>
  <c r="Y55" i="37" s="1"/>
  <c r="Z55" i="37" s="1"/>
  <c r="AD53" i="37"/>
  <c r="AC54" i="37"/>
  <c r="G47" i="30"/>
  <c r="AD40" i="19"/>
  <c r="L39" i="33" s="1"/>
  <c r="G47" i="31"/>
  <c r="X41" i="19"/>
  <c r="Y41" i="19" s="1"/>
  <c r="I14" i="31"/>
  <c r="T8" i="19"/>
  <c r="U8" i="19" s="1"/>
  <c r="R8" i="19" l="1"/>
  <c r="W55" i="37"/>
  <c r="AD54" i="37"/>
  <c r="AC55" i="37"/>
  <c r="AD55" i="37" s="1"/>
  <c r="AA8" i="19"/>
  <c r="W41" i="19"/>
  <c r="Z41" i="19"/>
  <c r="AC41" i="19"/>
  <c r="I15" i="30" l="1"/>
  <c r="AB8" i="19"/>
  <c r="N7" i="33" s="1"/>
  <c r="AD41" i="19"/>
  <c r="L40" i="33" s="1"/>
  <c r="G48" i="30"/>
  <c r="X42" i="19"/>
  <c r="Y42" i="19" s="1"/>
  <c r="Z42" i="19" s="1"/>
  <c r="G48" i="31"/>
  <c r="S9" i="19"/>
  <c r="T9" i="19" s="1"/>
  <c r="I15" i="31"/>
  <c r="R9" i="19" l="1"/>
  <c r="I16" i="31" s="1"/>
  <c r="U9" i="19"/>
  <c r="AA9" i="19"/>
  <c r="G49" i="30"/>
  <c r="W42" i="19"/>
  <c r="AC42" i="19"/>
  <c r="S10" i="19" l="1"/>
  <c r="T10" i="19" s="1"/>
  <c r="U10" i="19" s="1"/>
  <c r="AB9" i="19"/>
  <c r="N8" i="33" s="1"/>
  <c r="AD42" i="19"/>
  <c r="L41" i="33" s="1"/>
  <c r="X43" i="19"/>
  <c r="Y43" i="19" s="1"/>
  <c r="W43" i="19" s="1"/>
  <c r="G49" i="31"/>
  <c r="I16" i="30"/>
  <c r="R10" i="19" l="1"/>
  <c r="I17" i="31" s="1"/>
  <c r="AA10" i="19"/>
  <c r="AB10" i="19" s="1"/>
  <c r="N9" i="33" s="1"/>
  <c r="I17" i="30"/>
  <c r="Z43" i="19"/>
  <c r="X44" i="19"/>
  <c r="Y44" i="19" s="1"/>
  <c r="G50" i="31"/>
  <c r="AC43" i="19"/>
  <c r="S11" i="19" l="1"/>
  <c r="T11" i="19" s="1"/>
  <c r="W44" i="19"/>
  <c r="Z44" i="19"/>
  <c r="G50" i="30"/>
  <c r="AD43" i="19"/>
  <c r="L42" i="33" s="1"/>
  <c r="AC44" i="19"/>
  <c r="AA11" i="19" l="1"/>
  <c r="AB11" i="19" s="1"/>
  <c r="N10" i="33" s="1"/>
  <c r="U11" i="19"/>
  <c r="R11" i="19"/>
  <c r="S12" i="19" s="1"/>
  <c r="T12" i="19" s="1"/>
  <c r="R12" i="19" s="1"/>
  <c r="G51" i="30"/>
  <c r="AD44" i="19"/>
  <c r="L43" i="33" s="1"/>
  <c r="G51" i="31"/>
  <c r="X45" i="19"/>
  <c r="Y45" i="19" s="1"/>
  <c r="AC45" i="19" s="1"/>
  <c r="U12" i="19" l="1"/>
  <c r="I18" i="31"/>
  <c r="I18" i="30"/>
  <c r="S13" i="19"/>
  <c r="T13" i="19" s="1"/>
  <c r="R13" i="19" s="1"/>
  <c r="AA12" i="19"/>
  <c r="AB12" i="19" s="1"/>
  <c r="N11" i="33" s="1"/>
  <c r="AD45" i="19"/>
  <c r="L44" i="33" s="1"/>
  <c r="I19" i="31"/>
  <c r="W45" i="19"/>
  <c r="Z45" i="19"/>
  <c r="U13" i="19" l="1"/>
  <c r="I20" i="30" s="1"/>
  <c r="I19" i="30"/>
  <c r="AA13" i="19"/>
  <c r="AB13" i="19" s="1"/>
  <c r="N12" i="33" s="1"/>
  <c r="X46" i="19"/>
  <c r="Y46" i="19" s="1"/>
  <c r="W46" i="19" s="1"/>
  <c r="G52" i="31"/>
  <c r="G52" i="30"/>
  <c r="S14" i="19"/>
  <c r="T14" i="19" s="1"/>
  <c r="R14" i="19" s="1"/>
  <c r="I20" i="31"/>
  <c r="U14" i="19" l="1"/>
  <c r="I21" i="31"/>
  <c r="AA14" i="19"/>
  <c r="Z46" i="19"/>
  <c r="G53" i="30" s="1"/>
  <c r="X47" i="19"/>
  <c r="Y47" i="19" s="1"/>
  <c r="G53" i="31"/>
  <c r="AC46" i="19"/>
  <c r="AB14" i="19" l="1"/>
  <c r="N13" i="33" s="1"/>
  <c r="W47" i="19"/>
  <c r="G54" i="31" s="1"/>
  <c r="Z47" i="19"/>
  <c r="G54" i="30" s="1"/>
  <c r="AD46" i="19"/>
  <c r="L45" i="33" s="1"/>
  <c r="AC47" i="19"/>
  <c r="S15" i="19"/>
  <c r="T15" i="19" s="1"/>
  <c r="U15" i="19" s="1"/>
  <c r="I21" i="30"/>
  <c r="I22" i="30" l="1"/>
  <c r="R15" i="19"/>
  <c r="AA15" i="19"/>
  <c r="AB15" i="19" s="1"/>
  <c r="N14" i="33" s="1"/>
  <c r="X48" i="19"/>
  <c r="Y48" i="19" s="1"/>
  <c r="Z48" i="19" s="1"/>
  <c r="AD47" i="19"/>
  <c r="L46" i="33" s="1"/>
  <c r="AC48" i="19" l="1"/>
  <c r="AD48" i="19" s="1"/>
  <c r="L47" i="33" s="1"/>
  <c r="G55" i="30"/>
  <c r="W48" i="19"/>
  <c r="S16" i="19"/>
  <c r="T16" i="19" s="1"/>
  <c r="U16" i="19" s="1"/>
  <c r="I22" i="31"/>
  <c r="R16" i="19" l="1"/>
  <c r="AA16" i="19"/>
  <c r="X49" i="19"/>
  <c r="Y49" i="19" s="1"/>
  <c r="G55" i="31"/>
  <c r="AB16" i="19" l="1"/>
  <c r="N15" i="33" s="1"/>
  <c r="W49" i="19"/>
  <c r="AC49" i="19"/>
  <c r="Z49" i="19"/>
  <c r="I23" i="30"/>
  <c r="S17" i="19"/>
  <c r="T17" i="19" s="1"/>
  <c r="U17" i="19" s="1"/>
  <c r="I23" i="31"/>
  <c r="R17" i="19" l="1"/>
  <c r="AA17" i="19"/>
  <c r="AB17" i="19" s="1"/>
  <c r="N16" i="33" s="1"/>
  <c r="G56" i="30"/>
  <c r="AD49" i="19"/>
  <c r="L48" i="33" s="1"/>
  <c r="X50" i="19"/>
  <c r="Y50" i="19" s="1"/>
  <c r="Z50" i="19" s="1"/>
  <c r="G56" i="31"/>
  <c r="W50" i="19" l="1"/>
  <c r="G57" i="31" s="1"/>
  <c r="G57" i="30"/>
  <c r="AC50" i="19"/>
  <c r="I24" i="30"/>
  <c r="S18" i="19"/>
  <c r="T18" i="19" s="1"/>
  <c r="U18" i="19" s="1"/>
  <c r="I24" i="31"/>
  <c r="R18" i="19" l="1"/>
  <c r="X51" i="19"/>
  <c r="Y51" i="19" s="1"/>
  <c r="AC51" i="19" s="1"/>
  <c r="AD51" i="19" s="1"/>
  <c r="L50" i="33" s="1"/>
  <c r="AA18" i="19"/>
  <c r="AB18" i="19" s="1"/>
  <c r="AD50" i="19"/>
  <c r="L49" i="33" s="1"/>
  <c r="W51" i="19" l="1"/>
  <c r="Z51" i="19"/>
  <c r="G58" i="30" s="1"/>
  <c r="I25" i="30"/>
  <c r="N17" i="33"/>
  <c r="S19" i="19"/>
  <c r="T19" i="19" s="1"/>
  <c r="U19" i="19" s="1"/>
  <c r="I25" i="31"/>
  <c r="R19" i="19" l="1"/>
  <c r="I26" i="31" s="1"/>
  <c r="G58" i="31"/>
  <c r="X52" i="19"/>
  <c r="Y52" i="19" s="1"/>
  <c r="AA19" i="19"/>
  <c r="AB19" i="19" s="1"/>
  <c r="W52" i="19" l="1"/>
  <c r="AC52" i="19"/>
  <c r="Z52" i="19"/>
  <c r="S20" i="19"/>
  <c r="T20" i="19" s="1"/>
  <c r="U20" i="19" s="1"/>
  <c r="I26" i="30"/>
  <c r="N18" i="33"/>
  <c r="AA20" i="19" l="1"/>
  <c r="AB20" i="19" s="1"/>
  <c r="N19" i="33" s="1"/>
  <c r="R20" i="19"/>
  <c r="G59" i="30"/>
  <c r="AD52" i="19"/>
  <c r="L51" i="33" s="1"/>
  <c r="G59" i="31"/>
  <c r="X53" i="19"/>
  <c r="Y53" i="19" s="1"/>
  <c r="W53" i="19" s="1"/>
  <c r="AC53" i="19" l="1"/>
  <c r="AD53" i="19" s="1"/>
  <c r="L52" i="33" s="1"/>
  <c r="Z53" i="19"/>
  <c r="G60" i="31"/>
  <c r="X54" i="19"/>
  <c r="Y54" i="19" s="1"/>
  <c r="AC54" i="19" s="1"/>
  <c r="AD54" i="19" s="1"/>
  <c r="L53" i="33" s="1"/>
  <c r="I27" i="30"/>
  <c r="S21" i="19"/>
  <c r="T21" i="19" s="1"/>
  <c r="U21" i="19" s="1"/>
  <c r="I27" i="31"/>
  <c r="R21" i="19" l="1"/>
  <c r="Z54" i="19"/>
  <c r="G60" i="30"/>
  <c r="W54" i="19"/>
  <c r="AA21" i="19"/>
  <c r="AB21" i="19" s="1"/>
  <c r="G61" i="31" l="1"/>
  <c r="X55" i="19"/>
  <c r="Y55" i="19" s="1"/>
  <c r="AC55" i="19" s="1"/>
  <c r="AD55" i="19" s="1"/>
  <c r="L54" i="33" s="1"/>
  <c r="G61" i="30"/>
  <c r="N20" i="33"/>
  <c r="I28" i="30"/>
  <c r="S22" i="19"/>
  <c r="T22" i="19" s="1"/>
  <c r="U22" i="19" s="1"/>
  <c r="I28" i="31"/>
  <c r="R22" i="19" l="1"/>
  <c r="W55" i="19"/>
  <c r="G62" i="31" s="1"/>
  <c r="C156" i="17" s="1"/>
  <c r="Z55" i="19"/>
  <c r="G62" i="30" s="1"/>
  <c r="C149" i="17" s="1"/>
  <c r="AA22" i="19"/>
  <c r="AB22" i="19" s="1"/>
  <c r="N21" i="33" s="1"/>
  <c r="I29" i="30" l="1"/>
  <c r="S23" i="19"/>
  <c r="T23" i="19" s="1"/>
  <c r="U23" i="19" s="1"/>
  <c r="I29" i="31"/>
  <c r="R23" i="19" l="1"/>
  <c r="AA23" i="19"/>
  <c r="AB23" i="19" s="1"/>
  <c r="I30" i="30" l="1"/>
  <c r="N22" i="33"/>
  <c r="S24" i="19"/>
  <c r="T24" i="19" s="1"/>
  <c r="I30" i="31"/>
  <c r="R24" i="19" l="1"/>
  <c r="I31" i="31" s="1"/>
  <c r="U24" i="19"/>
  <c r="AA24" i="19"/>
  <c r="AB24" i="19" s="1"/>
  <c r="S25" i="19" l="1"/>
  <c r="T25" i="19" s="1"/>
  <c r="U25" i="19" s="1"/>
  <c r="I31" i="30"/>
  <c r="N23" i="33"/>
  <c r="AA25" i="19" l="1"/>
  <c r="AB25" i="19" s="1"/>
  <c r="N24" i="33" s="1"/>
  <c r="R25" i="19"/>
  <c r="I32" i="30" l="1"/>
  <c r="S26" i="19"/>
  <c r="T26" i="19" s="1"/>
  <c r="U26" i="19" s="1"/>
  <c r="I32" i="31"/>
  <c r="R26" i="19" l="1"/>
  <c r="AA26" i="19"/>
  <c r="AB26" i="19" s="1"/>
  <c r="I33" i="30" l="1"/>
  <c r="N25" i="33"/>
  <c r="S27" i="19"/>
  <c r="T27" i="19" s="1"/>
  <c r="U27" i="19" s="1"/>
  <c r="I33" i="31"/>
  <c r="R27" i="19" l="1"/>
  <c r="AA27" i="19"/>
  <c r="AB27" i="19" s="1"/>
  <c r="I34" i="30"/>
  <c r="N26" i="33" l="1"/>
  <c r="S28" i="19"/>
  <c r="T28" i="19" s="1"/>
  <c r="U28" i="19" s="1"/>
  <c r="I34" i="31"/>
  <c r="AA28" i="19" l="1"/>
  <c r="AB28" i="19" s="1"/>
  <c r="R28" i="19"/>
  <c r="I35" i="30" l="1"/>
  <c r="N27" i="33"/>
  <c r="S29" i="19"/>
  <c r="T29" i="19" s="1"/>
  <c r="I35" i="31"/>
  <c r="AA29" i="19" l="1"/>
  <c r="AB29" i="19" s="1"/>
  <c r="U29" i="19"/>
  <c r="I36" i="30" s="1"/>
  <c r="R29" i="19"/>
  <c r="N28" i="33" l="1"/>
  <c r="S30" i="19"/>
  <c r="T30" i="19" s="1"/>
  <c r="AA30" i="19" s="1"/>
  <c r="I36" i="31"/>
  <c r="U30" i="19" l="1"/>
  <c r="R30" i="19"/>
  <c r="S31" i="19" s="1"/>
  <c r="T31" i="19" s="1"/>
  <c r="AA31" i="19" s="1"/>
  <c r="AB30" i="19"/>
  <c r="N29" i="33" s="1"/>
  <c r="U31" i="19" l="1"/>
  <c r="I37" i="31"/>
  <c r="R31" i="19"/>
  <c r="I37" i="30"/>
  <c r="AB31" i="19"/>
  <c r="N30" i="33" s="1"/>
  <c r="I38" i="30" l="1"/>
  <c r="S32" i="19"/>
  <c r="T32" i="19" s="1"/>
  <c r="I38" i="31"/>
  <c r="AA32" i="19" l="1"/>
  <c r="U32" i="19"/>
  <c r="R32" i="19"/>
  <c r="I39" i="31" s="1"/>
  <c r="AB32" i="19"/>
  <c r="N31" i="33" s="1"/>
  <c r="T7" i="11"/>
  <c r="S33" i="19" l="1"/>
  <c r="T33" i="19" s="1"/>
  <c r="AA33" i="19" s="1"/>
  <c r="AB33" i="19" s="1"/>
  <c r="N32" i="33" s="1"/>
  <c r="U7" i="11"/>
  <c r="H14" i="30" s="1"/>
  <c r="R7" i="11"/>
  <c r="I39" i="30"/>
  <c r="AA7" i="11"/>
  <c r="U33" i="19" l="1"/>
  <c r="I40" i="30" s="1"/>
  <c r="R33" i="19"/>
  <c r="I40" i="31" s="1"/>
  <c r="AB7" i="11"/>
  <c r="M6" i="33" s="1"/>
  <c r="S8" i="11"/>
  <c r="T8" i="11" s="1"/>
  <c r="AA8" i="11" s="1"/>
  <c r="H14" i="31"/>
  <c r="S34" i="19" l="1"/>
  <c r="T34" i="19" s="1"/>
  <c r="AA34" i="19" s="1"/>
  <c r="U8" i="11"/>
  <c r="H15" i="30" s="1"/>
  <c r="R8" i="11"/>
  <c r="AB8" i="11"/>
  <c r="R34" i="19" l="1"/>
  <c r="I41" i="31" s="1"/>
  <c r="U34" i="19"/>
  <c r="I41" i="30" s="1"/>
  <c r="S35" i="19"/>
  <c r="T35" i="19" s="1"/>
  <c r="AA35" i="19" s="1"/>
  <c r="AB34" i="19"/>
  <c r="N33" i="33" s="1"/>
  <c r="M7" i="33"/>
  <c r="S9" i="11"/>
  <c r="T9" i="11" s="1"/>
  <c r="R9" i="11" s="1"/>
  <c r="H15" i="31"/>
  <c r="U35" i="19" l="1"/>
  <c r="R35" i="19"/>
  <c r="U9" i="11"/>
  <c r="S10" i="11"/>
  <c r="AA9" i="11"/>
  <c r="H16" i="31" l="1"/>
  <c r="AB9" i="11"/>
  <c r="M8" i="33" s="1"/>
  <c r="I42" i="31"/>
  <c r="S36" i="19"/>
  <c r="T36" i="19" s="1"/>
  <c r="AA36" i="19" s="1"/>
  <c r="AB35" i="19"/>
  <c r="N34" i="33" s="1"/>
  <c r="I42" i="30"/>
  <c r="H16" i="30"/>
  <c r="T10" i="11"/>
  <c r="R10" i="11" s="1"/>
  <c r="U36" i="19" l="1"/>
  <c r="R36" i="19"/>
  <c r="U10" i="11"/>
  <c r="AA10" i="11"/>
  <c r="AB10" i="11" s="1"/>
  <c r="AB36" i="19"/>
  <c r="N35" i="33" s="1"/>
  <c r="S11" i="11"/>
  <c r="H17" i="31"/>
  <c r="I43" i="30" l="1"/>
  <c r="I43" i="31"/>
  <c r="S37" i="19"/>
  <c r="T37" i="19" s="1"/>
  <c r="AA37" i="19" s="1"/>
  <c r="H17" i="30"/>
  <c r="M9" i="33"/>
  <c r="T11" i="11"/>
  <c r="U11" i="11" s="1"/>
  <c r="U37" i="19" l="1"/>
  <c r="R37" i="19"/>
  <c r="R11" i="11"/>
  <c r="AA11" i="11"/>
  <c r="AB11" i="11" s="1"/>
  <c r="M10" i="33" s="1"/>
  <c r="I44" i="31" l="1"/>
  <c r="S38" i="19"/>
  <c r="T38" i="19" s="1"/>
  <c r="AA38" i="19" s="1"/>
  <c r="I44" i="30"/>
  <c r="AB37" i="19"/>
  <c r="N36" i="33" s="1"/>
  <c r="H18" i="30"/>
  <c r="S12" i="11"/>
  <c r="T12" i="11" s="1"/>
  <c r="H18" i="31"/>
  <c r="U38" i="19" l="1"/>
  <c r="R38" i="19"/>
  <c r="R12" i="11"/>
  <c r="U12" i="11"/>
  <c r="AA12" i="11"/>
  <c r="AB38" i="19"/>
  <c r="N37" i="33" s="1"/>
  <c r="AB12" i="11" l="1"/>
  <c r="M11" i="33" s="1"/>
  <c r="I45" i="30"/>
  <c r="S39" i="19"/>
  <c r="T39" i="19" s="1"/>
  <c r="AA39" i="19" s="1"/>
  <c r="I45" i="31"/>
  <c r="S13" i="11"/>
  <c r="T13" i="11" s="1"/>
  <c r="R13" i="11" s="1"/>
  <c r="H19" i="31"/>
  <c r="H19" i="30"/>
  <c r="U39" i="19" l="1"/>
  <c r="R39" i="19"/>
  <c r="U13" i="11"/>
  <c r="AA13" i="11"/>
  <c r="AB13" i="11" s="1"/>
  <c r="S14" i="11"/>
  <c r="H20" i="31"/>
  <c r="I46" i="30" l="1"/>
  <c r="I46" i="31"/>
  <c r="S40" i="19"/>
  <c r="T40" i="19" s="1"/>
  <c r="AA40" i="19" s="1"/>
  <c r="AB39" i="19"/>
  <c r="N38" i="33" s="1"/>
  <c r="H20" i="30"/>
  <c r="M12" i="33"/>
  <c r="T14" i="11"/>
  <c r="U14" i="11" s="1"/>
  <c r="U40" i="19" l="1"/>
  <c r="R40" i="19"/>
  <c r="I47" i="31" s="1"/>
  <c r="H21" i="30"/>
  <c r="R14" i="11"/>
  <c r="AA14" i="11"/>
  <c r="AB14" i="11" s="1"/>
  <c r="M13" i="33" s="1"/>
  <c r="AB40" i="19"/>
  <c r="N39" i="33" s="1"/>
  <c r="S41" i="19" l="1"/>
  <c r="T41" i="19" s="1"/>
  <c r="AA41" i="19" s="1"/>
  <c r="AB41" i="19" s="1"/>
  <c r="N40" i="33" s="1"/>
  <c r="I47" i="30"/>
  <c r="S15" i="11"/>
  <c r="T15" i="11" s="1"/>
  <c r="H21" i="31"/>
  <c r="R41" i="19" l="1"/>
  <c r="I48" i="31" s="1"/>
  <c r="U41" i="19"/>
  <c r="I48" i="30" s="1"/>
  <c r="R15" i="11"/>
  <c r="H22" i="31" s="1"/>
  <c r="U15" i="11"/>
  <c r="AA15" i="11"/>
  <c r="AB15" i="11" s="1"/>
  <c r="S42" i="19" l="1"/>
  <c r="T42" i="19" s="1"/>
  <c r="AA42" i="19" s="1"/>
  <c r="U42" i="19"/>
  <c r="I49" i="30" s="1"/>
  <c r="R42" i="19"/>
  <c r="M14" i="33"/>
  <c r="H22" i="30"/>
  <c r="S16" i="11"/>
  <c r="T16" i="11" s="1"/>
  <c r="R16" i="11" s="1"/>
  <c r="U16" i="11" l="1"/>
  <c r="I49" i="31"/>
  <c r="S43" i="19"/>
  <c r="T43" i="19" s="1"/>
  <c r="AA43" i="19" s="1"/>
  <c r="AA16" i="11"/>
  <c r="AB16" i="11" s="1"/>
  <c r="AB42" i="19"/>
  <c r="N41" i="33" s="1"/>
  <c r="S17" i="11"/>
  <c r="H23" i="31"/>
  <c r="Y6" i="11"/>
  <c r="U43" i="19" l="1"/>
  <c r="I50" i="30" s="1"/>
  <c r="R43" i="19"/>
  <c r="W6" i="11"/>
  <c r="Z6" i="11"/>
  <c r="F13" i="30" s="1"/>
  <c r="AB43" i="19"/>
  <c r="N42" i="33" s="1"/>
  <c r="M15" i="33"/>
  <c r="AC6" i="11"/>
  <c r="AD6" i="11" s="1"/>
  <c r="H23" i="30"/>
  <c r="S44" i="19" l="1"/>
  <c r="T44" i="19" s="1"/>
  <c r="AA44" i="19" s="1"/>
  <c r="I50" i="31"/>
  <c r="K5" i="33"/>
  <c r="F13" i="31"/>
  <c r="X7" i="11"/>
  <c r="Y7" i="11" s="1"/>
  <c r="U44" i="19" l="1"/>
  <c r="R44" i="19"/>
  <c r="AB44" i="19"/>
  <c r="N43" i="33" s="1"/>
  <c r="Z7" i="11"/>
  <c r="F14" i="30" s="1"/>
  <c r="W7" i="11"/>
  <c r="AC7" i="11"/>
  <c r="AD7" i="11" s="1"/>
  <c r="K6" i="33" s="1"/>
  <c r="I51" i="31" l="1"/>
  <c r="S45" i="19"/>
  <c r="T45" i="19" s="1"/>
  <c r="AA45" i="19" s="1"/>
  <c r="I51" i="30"/>
  <c r="X8" i="11"/>
  <c r="Y8" i="11" s="1"/>
  <c r="F14" i="31"/>
  <c r="U45" i="19" l="1"/>
  <c r="R45" i="19"/>
  <c r="AB45" i="19"/>
  <c r="N44" i="33" s="1"/>
  <c r="Z8" i="11"/>
  <c r="F15" i="30" s="1"/>
  <c r="W8" i="11"/>
  <c r="F15" i="31" s="1"/>
  <c r="AC8" i="11"/>
  <c r="AD8" i="11" s="1"/>
  <c r="I52" i="31" l="1"/>
  <c r="S46" i="19"/>
  <c r="T46" i="19" s="1"/>
  <c r="AA46" i="19" s="1"/>
  <c r="I52" i="30"/>
  <c r="K7" i="33"/>
  <c r="X9" i="11"/>
  <c r="Y9" i="11" s="1"/>
  <c r="Z9" i="11" s="1"/>
  <c r="U46" i="19" l="1"/>
  <c r="R46" i="19"/>
  <c r="AB46" i="19"/>
  <c r="N45" i="33" s="1"/>
  <c r="W9" i="11"/>
  <c r="F16" i="30"/>
  <c r="AC9" i="11"/>
  <c r="AD9" i="11" s="1"/>
  <c r="I53" i="30" l="1"/>
  <c r="S47" i="19"/>
  <c r="T47" i="19" s="1"/>
  <c r="U47" i="19" s="1"/>
  <c r="I53" i="31"/>
  <c r="F16" i="31"/>
  <c r="K8" i="33"/>
  <c r="X10" i="11"/>
  <c r="Y10" i="11" s="1"/>
  <c r="Z10" i="11" s="1"/>
  <c r="R47" i="19" l="1"/>
  <c r="AA47" i="19"/>
  <c r="W10" i="11"/>
  <c r="F17" i="31" s="1"/>
  <c r="F17" i="30"/>
  <c r="AC10" i="11"/>
  <c r="AD10" i="11" s="1"/>
  <c r="I54" i="31" l="1"/>
  <c r="S48" i="19"/>
  <c r="T48" i="19" s="1"/>
  <c r="U48" i="19" s="1"/>
  <c r="AB47" i="19"/>
  <c r="N46" i="33" s="1"/>
  <c r="I54" i="30"/>
  <c r="K9" i="33"/>
  <c r="X11" i="11"/>
  <c r="Y11" i="11" s="1"/>
  <c r="Z11" i="11" s="1"/>
  <c r="AA48" i="19" l="1"/>
  <c r="AB48" i="19" s="1"/>
  <c r="N47" i="33" s="1"/>
  <c r="R48" i="19"/>
  <c r="I55" i="31" s="1"/>
  <c r="W11" i="11"/>
  <c r="F18" i="31" s="1"/>
  <c r="F18" i="30"/>
  <c r="AC11" i="11"/>
  <c r="AD11" i="11" s="1"/>
  <c r="K10" i="33" s="1"/>
  <c r="S49" i="19" l="1"/>
  <c r="T49" i="19" s="1"/>
  <c r="U49" i="19" s="1"/>
  <c r="I55" i="30"/>
  <c r="X12" i="11"/>
  <c r="Y12" i="11" s="1"/>
  <c r="Z12" i="11" s="1"/>
  <c r="AA49" i="19" l="1"/>
  <c r="R49" i="19"/>
  <c r="I56" i="30"/>
  <c r="AC12" i="11"/>
  <c r="AD12" i="11" s="1"/>
  <c r="K11" i="33" s="1"/>
  <c r="W12" i="11"/>
  <c r="F19" i="31" s="1"/>
  <c r="F19" i="30"/>
  <c r="AB49" i="19" l="1"/>
  <c r="N48" i="33" s="1"/>
  <c r="I56" i="31"/>
  <c r="S50" i="19"/>
  <c r="T50" i="19" s="1"/>
  <c r="X13" i="11"/>
  <c r="Y13" i="11" s="1"/>
  <c r="Z13" i="11" s="1"/>
  <c r="U50" i="19" l="1"/>
  <c r="R50" i="19"/>
  <c r="AA50" i="19"/>
  <c r="F20" i="30"/>
  <c r="W13" i="11"/>
  <c r="X14" i="11" s="1"/>
  <c r="Y14" i="11" s="1"/>
  <c r="W14" i="11" s="1"/>
  <c r="AC13" i="11"/>
  <c r="AD13" i="11" s="1"/>
  <c r="K12" i="33" s="1"/>
  <c r="I57" i="30" l="1"/>
  <c r="AB50" i="19"/>
  <c r="N49" i="33" s="1"/>
  <c r="I57" i="31"/>
  <c r="S51" i="19"/>
  <c r="T51" i="19" s="1"/>
  <c r="U51" i="19" s="1"/>
  <c r="F20" i="31"/>
  <c r="Z14" i="11"/>
  <c r="F21" i="31"/>
  <c r="X15" i="11"/>
  <c r="Y15" i="11" s="1"/>
  <c r="W15" i="11" s="1"/>
  <c r="AC14" i="11"/>
  <c r="R51" i="19" l="1"/>
  <c r="AA51" i="19"/>
  <c r="I58" i="30"/>
  <c r="Z15" i="11"/>
  <c r="AD14" i="11"/>
  <c r="K13" i="33" s="1"/>
  <c r="F21" i="30"/>
  <c r="AC15" i="11"/>
  <c r="X16" i="11"/>
  <c r="Y16" i="11" s="1"/>
  <c r="F22" i="31"/>
  <c r="AB51" i="19" l="1"/>
  <c r="N50" i="33" s="1"/>
  <c r="I58" i="31"/>
  <c r="S52" i="19"/>
  <c r="T52" i="19" s="1"/>
  <c r="U52" i="19" s="1"/>
  <c r="W16" i="11"/>
  <c r="Z16" i="11"/>
  <c r="AC16" i="11"/>
  <c r="AD16" i="11" s="1"/>
  <c r="K15" i="33" s="1"/>
  <c r="AD15" i="11"/>
  <c r="K14" i="33" s="1"/>
  <c r="F22" i="30"/>
  <c r="AA52" i="19" l="1"/>
  <c r="AB52" i="19" s="1"/>
  <c r="N51" i="33" s="1"/>
  <c r="I59" i="30"/>
  <c r="R52" i="19"/>
  <c r="F23" i="30"/>
  <c r="X17" i="11"/>
  <c r="Y17" i="11" s="1"/>
  <c r="W17" i="11" s="1"/>
  <c r="F23" i="31"/>
  <c r="I59" i="31" l="1"/>
  <c r="S53" i="19"/>
  <c r="T53" i="19" s="1"/>
  <c r="Z17" i="11"/>
  <c r="AC17" i="11"/>
  <c r="AD17" i="11" s="1"/>
  <c r="R53" i="19" l="1"/>
  <c r="I60" i="31" s="1"/>
  <c r="U53" i="19"/>
  <c r="S54" i="19"/>
  <c r="T54" i="19" s="1"/>
  <c r="R54" i="19" s="1"/>
  <c r="AA53" i="19"/>
  <c r="X18" i="11"/>
  <c r="Y18" i="11" s="1"/>
  <c r="W18" i="11" s="1"/>
  <c r="F25" i="31" s="1"/>
  <c r="F24" i="31"/>
  <c r="K16" i="33"/>
  <c r="F24" i="30"/>
  <c r="U54" i="19" l="1"/>
  <c r="S55" i="19"/>
  <c r="T55" i="19" s="1"/>
  <c r="R55" i="19" s="1"/>
  <c r="I62" i="31" s="1"/>
  <c r="C158" i="17" s="1"/>
  <c r="I61" i="31"/>
  <c r="AB53" i="19"/>
  <c r="N52" i="33" s="1"/>
  <c r="AA54" i="19"/>
  <c r="I60" i="30"/>
  <c r="AC18" i="11"/>
  <c r="AD18" i="11" s="1"/>
  <c r="K17" i="33" s="1"/>
  <c r="Z18" i="11"/>
  <c r="X19" i="11"/>
  <c r="Y19" i="11" s="1"/>
  <c r="U55" i="19" l="1"/>
  <c r="I62" i="30" s="1"/>
  <c r="C151" i="17" s="1"/>
  <c r="I61" i="30"/>
  <c r="AB54" i="19"/>
  <c r="N53" i="33" s="1"/>
  <c r="AA55" i="19"/>
  <c r="AB55" i="19" s="1"/>
  <c r="N54" i="33" s="1"/>
  <c r="AC19" i="11"/>
  <c r="AD19" i="11" s="1"/>
  <c r="K18" i="33" s="1"/>
  <c r="F25" i="30"/>
  <c r="Z19" i="11"/>
  <c r="W19" i="11"/>
  <c r="X20" i="11" s="1"/>
  <c r="Y20" i="11" s="1"/>
  <c r="AC20" i="11" l="1"/>
  <c r="AD20" i="11" s="1"/>
  <c r="K19" i="33" s="1"/>
  <c r="Z20" i="11"/>
  <c r="F26" i="31"/>
  <c r="W20" i="11"/>
  <c r="F27" i="31" s="1"/>
  <c r="F26" i="30"/>
  <c r="X21" i="11" l="1"/>
  <c r="Y21" i="11" s="1"/>
  <c r="AC21" i="11" s="1"/>
  <c r="AD21" i="11" s="1"/>
  <c r="K20" i="33" s="1"/>
  <c r="F27" i="30"/>
  <c r="W21" i="11" l="1"/>
  <c r="X22" i="11" s="1"/>
  <c r="Y22" i="11" s="1"/>
  <c r="AC22" i="11" s="1"/>
  <c r="AD22" i="11" s="1"/>
  <c r="Z21" i="11"/>
  <c r="F28" i="31" l="1"/>
  <c r="F28" i="30"/>
  <c r="Z22" i="11"/>
  <c r="W22" i="11"/>
  <c r="X23" i="11" s="1"/>
  <c r="Y23" i="11" s="1"/>
  <c r="AC23" i="11" s="1"/>
  <c r="AD23" i="11" s="1"/>
  <c r="K21" i="33"/>
  <c r="F29" i="31" l="1"/>
  <c r="Z23" i="11"/>
  <c r="F29" i="30"/>
  <c r="W23" i="11"/>
  <c r="F30" i="31" s="1"/>
  <c r="K22" i="33"/>
  <c r="F30" i="30" l="1"/>
  <c r="X24" i="11"/>
  <c r="Y24" i="11" s="1"/>
  <c r="AC24" i="11" s="1"/>
  <c r="AD24" i="11" s="1"/>
  <c r="Z24" i="11" l="1"/>
  <c r="W24" i="11"/>
  <c r="F31" i="31" s="1"/>
  <c r="K23" i="33"/>
  <c r="F31" i="30" l="1"/>
  <c r="X25" i="11"/>
  <c r="Y25" i="11" s="1"/>
  <c r="AC25" i="11" s="1"/>
  <c r="AD25" i="11" s="1"/>
  <c r="W25" i="11" l="1"/>
  <c r="Z25" i="11"/>
  <c r="K24" i="33"/>
  <c r="F32" i="30" l="1"/>
  <c r="F32" i="31"/>
  <c r="X26" i="11"/>
  <c r="Y26" i="11" s="1"/>
  <c r="Z26" i="11" s="1"/>
  <c r="AC26" i="11" l="1"/>
  <c r="AD26" i="11" s="1"/>
  <c r="K25" i="33" s="1"/>
  <c r="W26" i="11"/>
  <c r="F33" i="31" l="1"/>
  <c r="X27" i="11"/>
  <c r="Y27" i="11" s="1"/>
  <c r="F33" i="30"/>
  <c r="AC27" i="11" l="1"/>
  <c r="AD27" i="11" s="1"/>
  <c r="K26" i="33" s="1"/>
  <c r="Z27" i="11"/>
  <c r="W27" i="11"/>
  <c r="F34" i="30" l="1"/>
  <c r="F34" i="31"/>
  <c r="X28" i="11"/>
  <c r="Y28" i="11" s="1"/>
  <c r="AC28" i="11" s="1"/>
  <c r="AD28" i="11" s="1"/>
  <c r="Z28" i="11" l="1"/>
  <c r="W28" i="11"/>
  <c r="K27" i="33"/>
  <c r="F35" i="30" l="1"/>
  <c r="X29" i="11"/>
  <c r="Y29" i="11" s="1"/>
  <c r="AC29" i="11" s="1"/>
  <c r="AD29" i="11" s="1"/>
  <c r="F35" i="31"/>
  <c r="Z29" i="11" l="1"/>
  <c r="W29" i="11"/>
  <c r="K28" i="33"/>
  <c r="F36" i="30" l="1"/>
  <c r="F36" i="31"/>
  <c r="X30" i="11"/>
  <c r="Y30" i="11" s="1"/>
  <c r="AC30" i="11" s="1"/>
  <c r="AD30" i="11" s="1"/>
  <c r="Z30" i="11" l="1"/>
  <c r="W30" i="11"/>
  <c r="F37" i="31" s="1"/>
  <c r="K29" i="33"/>
  <c r="X31" i="11" l="1"/>
  <c r="Y31" i="11" s="1"/>
  <c r="Z31" i="11" s="1"/>
  <c r="F37" i="30"/>
  <c r="AC31" i="11" l="1"/>
  <c r="AD31" i="11" s="1"/>
  <c r="K30" i="33" s="1"/>
  <c r="W31" i="11"/>
  <c r="X32" i="11" s="1"/>
  <c r="Y32" i="11" s="1"/>
  <c r="F38" i="30"/>
  <c r="AC32" i="11" l="1"/>
  <c r="AD32" i="11" s="1"/>
  <c r="K31" i="33" s="1"/>
  <c r="F38" i="31"/>
  <c r="W32" i="11"/>
  <c r="X33" i="11" s="1"/>
  <c r="Y33" i="11" s="1"/>
  <c r="Z32" i="11"/>
  <c r="AC33" i="11" l="1"/>
  <c r="AD33" i="11" s="1"/>
  <c r="K32" i="33" s="1"/>
  <c r="F39" i="31"/>
  <c r="F39" i="30"/>
  <c r="Z33" i="11"/>
  <c r="W33" i="11"/>
  <c r="F40" i="30" l="1"/>
  <c r="F40" i="31"/>
  <c r="X34" i="11"/>
  <c r="Y34" i="11" s="1"/>
  <c r="AC34" i="11" s="1"/>
  <c r="AD34" i="11" s="1"/>
  <c r="Z34" i="11" l="1"/>
  <c r="W34" i="11"/>
  <c r="K33" i="33"/>
  <c r="F41" i="31" l="1"/>
  <c r="X35" i="11"/>
  <c r="Y35" i="11" s="1"/>
  <c r="AC35" i="11" s="1"/>
  <c r="AD35" i="11" s="1"/>
  <c r="F41" i="30"/>
  <c r="Z35" i="11" l="1"/>
  <c r="W35" i="11"/>
  <c r="K34" i="33"/>
  <c r="T17" i="11"/>
  <c r="R17" i="11" l="1"/>
  <c r="H24" i="31" s="1"/>
  <c r="U17" i="11"/>
  <c r="AA17" i="11"/>
  <c r="AB17" i="11" s="1"/>
  <c r="F42" i="31"/>
  <c r="X36" i="11"/>
  <c r="Y36" i="11" s="1"/>
  <c r="AC36" i="11" s="1"/>
  <c r="AD36" i="11" s="1"/>
  <c r="F42" i="30"/>
  <c r="Z36" i="11" l="1"/>
  <c r="W36" i="11"/>
  <c r="F43" i="31" s="1"/>
  <c r="K35" i="33"/>
  <c r="H24" i="30"/>
  <c r="M16" i="33"/>
  <c r="S18" i="11"/>
  <c r="T18" i="11" s="1"/>
  <c r="U18" i="11" s="1"/>
  <c r="H25" i="30" l="1"/>
  <c r="R18" i="11"/>
  <c r="AA18" i="11"/>
  <c r="AB18" i="11" s="1"/>
  <c r="M17" i="33" s="1"/>
  <c r="F43" i="30"/>
  <c r="X37" i="11"/>
  <c r="Y37" i="11" s="1"/>
  <c r="Z37" i="11" s="1"/>
  <c r="AC37" i="11" l="1"/>
  <c r="AD37" i="11" s="1"/>
  <c r="K36" i="33" s="1"/>
  <c r="F44" i="30"/>
  <c r="W37" i="11"/>
  <c r="X38" i="11" s="1"/>
  <c r="Y38" i="11" s="1"/>
  <c r="Z38" i="11" s="1"/>
  <c r="S19" i="11"/>
  <c r="T19" i="11" s="1"/>
  <c r="U19" i="11" s="1"/>
  <c r="H25" i="31"/>
  <c r="R19" i="11" l="1"/>
  <c r="S20" i="11" s="1"/>
  <c r="T20" i="11" s="1"/>
  <c r="U20" i="11" s="1"/>
  <c r="AA19" i="11"/>
  <c r="AB19" i="11" s="1"/>
  <c r="F44" i="31"/>
  <c r="W38" i="11"/>
  <c r="F45" i="31" s="1"/>
  <c r="AC38" i="11"/>
  <c r="AD38" i="11" s="1"/>
  <c r="K37" i="33" s="1"/>
  <c r="F45" i="30"/>
  <c r="R20" i="11" l="1"/>
  <c r="H27" i="31" s="1"/>
  <c r="AA20" i="11"/>
  <c r="AB20" i="11" s="1"/>
  <c r="X39" i="11"/>
  <c r="Y39" i="11" s="1"/>
  <c r="W39" i="11" s="1"/>
  <c r="X40" i="11" s="1"/>
  <c r="Y40" i="11" s="1"/>
  <c r="W40" i="11" s="1"/>
  <c r="H26" i="31"/>
  <c r="H26" i="30"/>
  <c r="M18" i="33"/>
  <c r="AC39" i="11" l="1"/>
  <c r="AD39" i="11" s="1"/>
  <c r="K38" i="33" s="1"/>
  <c r="Z39" i="11"/>
  <c r="F46" i="31"/>
  <c r="M19" i="33"/>
  <c r="H27" i="30"/>
  <c r="S21" i="11"/>
  <c r="T21" i="11" s="1"/>
  <c r="R21" i="11" l="1"/>
  <c r="U21" i="11"/>
  <c r="AA21" i="11"/>
  <c r="AB21" i="11" s="1"/>
  <c r="AC40" i="11"/>
  <c r="AD40" i="11" s="1"/>
  <c r="K39" i="33" s="1"/>
  <c r="Z40" i="11"/>
  <c r="F47" i="30" s="1"/>
  <c r="F46" i="30"/>
  <c r="F47" i="31"/>
  <c r="X41" i="11"/>
  <c r="Y41" i="11" s="1"/>
  <c r="W41" i="11" s="1"/>
  <c r="S22" i="11" l="1"/>
  <c r="T22" i="11" s="1"/>
  <c r="U22" i="11" s="1"/>
  <c r="Z41" i="11"/>
  <c r="H28" i="31"/>
  <c r="H28" i="30"/>
  <c r="AC41" i="11"/>
  <c r="AD41" i="11" s="1"/>
  <c r="M20" i="33"/>
  <c r="R22" i="11" l="1"/>
  <c r="AA22" i="11"/>
  <c r="AB22" i="11" s="1"/>
  <c r="M21" i="33" s="1"/>
  <c r="H29" i="30"/>
  <c r="F48" i="31"/>
  <c r="X42" i="11"/>
  <c r="Y42" i="11" s="1"/>
  <c r="K40" i="33"/>
  <c r="F48" i="30"/>
  <c r="H29" i="31" l="1"/>
  <c r="S23" i="11"/>
  <c r="T23" i="11" s="1"/>
  <c r="AA23" i="11" s="1"/>
  <c r="W42" i="11"/>
  <c r="Z42" i="11"/>
  <c r="AC42" i="11"/>
  <c r="AD42" i="11" s="1"/>
  <c r="K41" i="33" s="1"/>
  <c r="R23" i="11" l="1"/>
  <c r="H30" i="31" s="1"/>
  <c r="U23" i="11"/>
  <c r="H30" i="30" s="1"/>
  <c r="AB23" i="11"/>
  <c r="M22" i="33" s="1"/>
  <c r="F49" i="30"/>
  <c r="F49" i="31"/>
  <c r="X43" i="11"/>
  <c r="Y43" i="11" s="1"/>
  <c r="W43" i="11" s="1"/>
  <c r="S24" i="11" l="1"/>
  <c r="T24" i="11" s="1"/>
  <c r="R24" i="11" s="1"/>
  <c r="Z43" i="11"/>
  <c r="AC43" i="11"/>
  <c r="AD43" i="11" s="1"/>
  <c r="AA24" i="11" l="1"/>
  <c r="AB24" i="11" s="1"/>
  <c r="M23" i="33" s="1"/>
  <c r="U24" i="11"/>
  <c r="H31" i="30" s="1"/>
  <c r="F50" i="31"/>
  <c r="X44" i="11"/>
  <c r="Y44" i="11" s="1"/>
  <c r="F50" i="30"/>
  <c r="K42" i="33"/>
  <c r="S25" i="11"/>
  <c r="T25" i="11" s="1"/>
  <c r="H31" i="31"/>
  <c r="U25" i="11" l="1"/>
  <c r="R25" i="11"/>
  <c r="AA25" i="11"/>
  <c r="AB25" i="11" s="1"/>
  <c r="W44" i="11"/>
  <c r="F51" i="31" s="1"/>
  <c r="Z44" i="11"/>
  <c r="AC44" i="11"/>
  <c r="AD44" i="11" s="1"/>
  <c r="K43" i="33" s="1"/>
  <c r="X45" i="11" l="1"/>
  <c r="Y45" i="11" s="1"/>
  <c r="W45" i="11" s="1"/>
  <c r="F52" i="31" s="1"/>
  <c r="S26" i="11"/>
  <c r="T26" i="11" s="1"/>
  <c r="R26" i="11" s="1"/>
  <c r="H32" i="31"/>
  <c r="M24" i="33"/>
  <c r="F51" i="30"/>
  <c r="H32" i="30"/>
  <c r="U26" i="11" l="1"/>
  <c r="X46" i="11"/>
  <c r="Y46" i="11" s="1"/>
  <c r="W46" i="11" s="1"/>
  <c r="Z45" i="11"/>
  <c r="F52" i="30" s="1"/>
  <c r="AC45" i="11"/>
  <c r="AD45" i="11" s="1"/>
  <c r="K44" i="33" s="1"/>
  <c r="H33" i="31"/>
  <c r="AA26" i="11"/>
  <c r="AC46" i="11" l="1"/>
  <c r="Z46" i="11"/>
  <c r="F53" i="30" s="1"/>
  <c r="S27" i="11"/>
  <c r="T27" i="11" s="1"/>
  <c r="AB26" i="11"/>
  <c r="M25" i="33" s="1"/>
  <c r="H33" i="30"/>
  <c r="AD46" i="11"/>
  <c r="K45" i="33" s="1"/>
  <c r="X47" i="11"/>
  <c r="Y47" i="11" s="1"/>
  <c r="W47" i="11" s="1"/>
  <c r="F53" i="31"/>
  <c r="U27" i="11" l="1"/>
  <c r="R27" i="11"/>
  <c r="S28" i="11" s="1"/>
  <c r="T28" i="11" s="1"/>
  <c r="AA27" i="11"/>
  <c r="AB27" i="11" s="1"/>
  <c r="M26" i="33" s="1"/>
  <c r="X48" i="11"/>
  <c r="Y48" i="11" s="1"/>
  <c r="F54" i="31"/>
  <c r="AC47" i="11"/>
  <c r="Z47" i="11"/>
  <c r="R28" i="11" l="1"/>
  <c r="H35" i="31" s="1"/>
  <c r="U28" i="11"/>
  <c r="H34" i="31"/>
  <c r="H34" i="30"/>
  <c r="AA28" i="11"/>
  <c r="AB28" i="11" s="1"/>
  <c r="M27" i="33" s="1"/>
  <c r="Z48" i="11"/>
  <c r="F54" i="30"/>
  <c r="AD47" i="11"/>
  <c r="K46" i="33" s="1"/>
  <c r="AC48" i="11"/>
  <c r="W48" i="11"/>
  <c r="H35" i="30" l="1"/>
  <c r="S29" i="11"/>
  <c r="T29" i="11" s="1"/>
  <c r="U29" i="11" s="1"/>
  <c r="X49" i="11"/>
  <c r="Y49" i="11" s="1"/>
  <c r="AC49" i="11" s="1"/>
  <c r="F55" i="31"/>
  <c r="F55" i="30"/>
  <c r="AD48" i="11"/>
  <c r="K47" i="33" s="1"/>
  <c r="H36" i="30" l="1"/>
  <c r="AA29" i="11"/>
  <c r="AB29" i="11" s="1"/>
  <c r="M28" i="33" s="1"/>
  <c r="R29" i="11"/>
  <c r="AD49" i="11"/>
  <c r="K48" i="33" s="1"/>
  <c r="Z49" i="11"/>
  <c r="W49" i="11"/>
  <c r="H36" i="31" l="1"/>
  <c r="S30" i="11"/>
  <c r="T30" i="11" s="1"/>
  <c r="U30" i="11" s="1"/>
  <c r="H37" i="30" s="1"/>
  <c r="F56" i="30"/>
  <c r="F56" i="31"/>
  <c r="X50" i="11"/>
  <c r="Y50" i="11" s="1"/>
  <c r="W50" i="11" s="1"/>
  <c r="AA30" i="11" l="1"/>
  <c r="AB30" i="11" s="1"/>
  <c r="M29" i="33" s="1"/>
  <c r="R30" i="11"/>
  <c r="X51" i="11"/>
  <c r="Y51" i="11" s="1"/>
  <c r="F57" i="31"/>
  <c r="AC50" i="11"/>
  <c r="Z50" i="11"/>
  <c r="S31" i="11" l="1"/>
  <c r="T31" i="11" s="1"/>
  <c r="H37" i="31"/>
  <c r="W51" i="11"/>
  <c r="Z51" i="11"/>
  <c r="F57" i="30"/>
  <c r="AD50" i="11"/>
  <c r="K49" i="33" s="1"/>
  <c r="AC51" i="11"/>
  <c r="U31" i="11" l="1"/>
  <c r="AA31" i="11"/>
  <c r="R31" i="11"/>
  <c r="F58" i="30"/>
  <c r="AD51" i="11"/>
  <c r="K50" i="33" s="1"/>
  <c r="X52" i="11"/>
  <c r="Y52" i="11" s="1"/>
  <c r="F58" i="31"/>
  <c r="H38" i="31" l="1"/>
  <c r="S32" i="11"/>
  <c r="T32" i="11" s="1"/>
  <c r="R32" i="11" s="1"/>
  <c r="AB31" i="11"/>
  <c r="M30" i="33" s="1"/>
  <c r="H38" i="30"/>
  <c r="W52" i="11"/>
  <c r="Z52" i="11"/>
  <c r="AC52" i="11"/>
  <c r="S33" i="11" l="1"/>
  <c r="T33" i="11" s="1"/>
  <c r="H39" i="31"/>
  <c r="U32" i="11"/>
  <c r="AA32" i="11"/>
  <c r="AB32" i="11" s="1"/>
  <c r="M31" i="33" s="1"/>
  <c r="AD52" i="11"/>
  <c r="K51" i="33" s="1"/>
  <c r="F59" i="30"/>
  <c r="X53" i="11"/>
  <c r="Y53" i="11" s="1"/>
  <c r="Z53" i="11" s="1"/>
  <c r="F59" i="31"/>
  <c r="AA33" i="11" l="1"/>
  <c r="AB33" i="11" s="1"/>
  <c r="M32" i="33" s="1"/>
  <c r="U33" i="11"/>
  <c r="H39" i="30"/>
  <c r="R33" i="11"/>
  <c r="F60" i="30"/>
  <c r="W53" i="11"/>
  <c r="AC53" i="11"/>
  <c r="S34" i="11" l="1"/>
  <c r="T34" i="11" s="1"/>
  <c r="AA34" i="11" s="1"/>
  <c r="AB34" i="11" s="1"/>
  <c r="M33" i="33" s="1"/>
  <c r="H40" i="31"/>
  <c r="H40" i="30"/>
  <c r="AD53" i="11"/>
  <c r="K52" i="33" s="1"/>
  <c r="F60" i="31"/>
  <c r="X54" i="11"/>
  <c r="Y54" i="11" s="1"/>
  <c r="Z54" i="11" s="1"/>
  <c r="U34" i="11" l="1"/>
  <c r="R34" i="11"/>
  <c r="W54" i="11"/>
  <c r="AC54" i="11"/>
  <c r="F61" i="30"/>
  <c r="H41" i="31" l="1"/>
  <c r="S35" i="11"/>
  <c r="T35" i="11" s="1"/>
  <c r="AA35" i="11" s="1"/>
  <c r="AB35" i="11" s="1"/>
  <c r="M34" i="33" s="1"/>
  <c r="H41" i="30"/>
  <c r="AD54" i="11"/>
  <c r="K53" i="33" s="1"/>
  <c r="X55" i="11"/>
  <c r="Y55" i="11" s="1"/>
  <c r="Z55" i="11" s="1"/>
  <c r="F61" i="31"/>
  <c r="U35" i="11" l="1"/>
  <c r="R35" i="11"/>
  <c r="F62" i="30"/>
  <c r="B149" i="17" s="1"/>
  <c r="W55" i="11"/>
  <c r="F62" i="31" s="1"/>
  <c r="B156" i="17" s="1"/>
  <c r="AC55" i="11"/>
  <c r="AD55" i="11" s="1"/>
  <c r="K54" i="33" s="1"/>
  <c r="H42" i="31" l="1"/>
  <c r="S36" i="11"/>
  <c r="T36" i="11" s="1"/>
  <c r="AA36" i="11" s="1"/>
  <c r="AB36" i="11" s="1"/>
  <c r="M35" i="33" s="1"/>
  <c r="H42" i="30"/>
  <c r="R36" i="11" l="1"/>
  <c r="U36" i="11"/>
  <c r="H43" i="30" l="1"/>
  <c r="S37" i="11"/>
  <c r="T37" i="11" s="1"/>
  <c r="AA37" i="11" s="1"/>
  <c r="AB37" i="11" s="1"/>
  <c r="M36" i="33" s="1"/>
  <c r="H43" i="31"/>
  <c r="R37" i="11" l="1"/>
  <c r="U37" i="11"/>
  <c r="H44" i="30" l="1"/>
  <c r="H44" i="31"/>
  <c r="S38" i="11"/>
  <c r="T38" i="11" s="1"/>
  <c r="AA38" i="11" s="1"/>
  <c r="AB38" i="11" s="1"/>
  <c r="M37" i="33" s="1"/>
  <c r="R38" i="11" l="1"/>
  <c r="U38" i="11"/>
  <c r="H45" i="30" l="1"/>
  <c r="S39" i="11"/>
  <c r="T39" i="11" s="1"/>
  <c r="AA39" i="11" s="1"/>
  <c r="AB39" i="11" s="1"/>
  <c r="M38" i="33" s="1"/>
  <c r="H45" i="31"/>
  <c r="R39" i="11" l="1"/>
  <c r="U39" i="11"/>
  <c r="H46" i="30" l="1"/>
  <c r="H46" i="31"/>
  <c r="S40" i="11"/>
  <c r="T40" i="11" s="1"/>
  <c r="AA40" i="11" s="1"/>
  <c r="AB40" i="11" s="1"/>
  <c r="M39" i="33" s="1"/>
  <c r="R40" i="11" l="1"/>
  <c r="H47" i="31" s="1"/>
  <c r="S41" i="11"/>
  <c r="T41" i="11" s="1"/>
  <c r="AA41" i="11" s="1"/>
  <c r="AB41" i="11" s="1"/>
  <c r="M40" i="33" s="1"/>
  <c r="U40" i="11"/>
  <c r="U41" i="11" l="1"/>
  <c r="H47" i="30"/>
  <c r="R41" i="11"/>
  <c r="H48" i="30" l="1"/>
  <c r="H48" i="31"/>
  <c r="S42" i="11"/>
  <c r="T42" i="11" s="1"/>
  <c r="AA42" i="11" s="1"/>
  <c r="AB42" i="11" s="1"/>
  <c r="M41" i="33" s="1"/>
  <c r="U42" i="11" l="1"/>
  <c r="R42" i="11"/>
  <c r="H49" i="30" l="1"/>
  <c r="S43" i="11"/>
  <c r="T43" i="11" s="1"/>
  <c r="AA43" i="11" s="1"/>
  <c r="AB43" i="11" s="1"/>
  <c r="M42" i="33" s="1"/>
  <c r="H49" i="31"/>
  <c r="U43" i="11" l="1"/>
  <c r="H50" i="30" s="1"/>
  <c r="R43" i="11"/>
  <c r="S44" i="11" l="1"/>
  <c r="T44" i="11" s="1"/>
  <c r="H50" i="31"/>
  <c r="U44" i="11" l="1"/>
  <c r="AA44" i="11"/>
  <c r="R44" i="11"/>
  <c r="S45" i="11" l="1"/>
  <c r="T45" i="11" s="1"/>
  <c r="R45" i="11" s="1"/>
  <c r="H51" i="31"/>
  <c r="AB44" i="11"/>
  <c r="M43" i="33" s="1"/>
  <c r="H51" i="30"/>
  <c r="S46" i="11" l="1"/>
  <c r="T46" i="11" s="1"/>
  <c r="R46" i="11" s="1"/>
  <c r="H52" i="31"/>
  <c r="AA45" i="11"/>
  <c r="U45" i="11"/>
  <c r="S47" i="11" l="1"/>
  <c r="T47" i="11" s="1"/>
  <c r="R47" i="11" s="1"/>
  <c r="H53" i="31"/>
  <c r="AB45" i="11"/>
  <c r="M44" i="33" s="1"/>
  <c r="AA46" i="11"/>
  <c r="U46" i="11"/>
  <c r="H52" i="30"/>
  <c r="H54" i="31" l="1"/>
  <c r="S48" i="11"/>
  <c r="T48" i="11" s="1"/>
  <c r="R48" i="11" s="1"/>
  <c r="U47" i="11"/>
  <c r="H53" i="30"/>
  <c r="AB46" i="11"/>
  <c r="M45" i="33" s="1"/>
  <c r="AA47" i="11"/>
  <c r="S49" i="11" l="1"/>
  <c r="T49" i="11" s="1"/>
  <c r="R49" i="11" s="1"/>
  <c r="H55" i="31"/>
  <c r="U48" i="11"/>
  <c r="H54" i="30"/>
  <c r="AB47" i="11"/>
  <c r="M46" i="33" s="1"/>
  <c r="AA48" i="11"/>
  <c r="H56" i="31" l="1"/>
  <c r="S50" i="11"/>
  <c r="T50" i="11" s="1"/>
  <c r="R50" i="11" s="1"/>
  <c r="U49" i="11"/>
  <c r="H55" i="30"/>
  <c r="AA49" i="11"/>
  <c r="AB48" i="11"/>
  <c r="M47" i="33" s="1"/>
  <c r="S51" i="11" l="1"/>
  <c r="T51" i="11" s="1"/>
  <c r="R51" i="11" s="1"/>
  <c r="H57" i="31"/>
  <c r="U50" i="11"/>
  <c r="H56" i="30"/>
  <c r="AA50" i="11"/>
  <c r="AB49" i="11"/>
  <c r="M48" i="33" s="1"/>
  <c r="U51" i="11" l="1"/>
  <c r="H57" i="30"/>
  <c r="S52" i="11"/>
  <c r="T52" i="11" s="1"/>
  <c r="R52" i="11" s="1"/>
  <c r="H58" i="31"/>
  <c r="AA51" i="11"/>
  <c r="AB50" i="11"/>
  <c r="M49" i="33" s="1"/>
  <c r="H59" i="31" l="1"/>
  <c r="S53" i="11"/>
  <c r="T53" i="11" s="1"/>
  <c r="R53" i="11" s="1"/>
  <c r="AB51" i="11"/>
  <c r="M50" i="33" s="1"/>
  <c r="AA52" i="11"/>
  <c r="U52" i="11"/>
  <c r="H58" i="30"/>
  <c r="H60" i="31" l="1"/>
  <c r="S54" i="11"/>
  <c r="T54" i="11" s="1"/>
  <c r="R54" i="11" s="1"/>
  <c r="U53" i="11"/>
  <c r="H59" i="30"/>
  <c r="AA53" i="11"/>
  <c r="AB52" i="11"/>
  <c r="M51" i="33" s="1"/>
  <c r="H61" i="31" l="1"/>
  <c r="S55" i="11"/>
  <c r="T55" i="11" s="1"/>
  <c r="R55" i="11" s="1"/>
  <c r="H62" i="31" s="1"/>
  <c r="B158" i="17" s="1"/>
  <c r="U54" i="11"/>
  <c r="H60" i="30"/>
  <c r="AA54" i="11"/>
  <c r="AB53" i="11"/>
  <c r="M52" i="33" s="1"/>
  <c r="U55" i="11" l="1"/>
  <c r="H62" i="30" s="1"/>
  <c r="B151" i="17" s="1"/>
  <c r="H61" i="30"/>
  <c r="AA55" i="11"/>
  <c r="AB55" i="11" s="1"/>
  <c r="M54" i="33" s="1"/>
  <c r="AB54" i="11"/>
  <c r="M53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Nyholm Tanja</author>
  </authors>
  <commentList>
    <comment ref="A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Täytä arvioitava energiatehokkuustoimenpide</t>
        </r>
      </text>
    </comment>
    <comment ref="A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Täytä vuosi väliltä 1 - 50</t>
        </r>
      </text>
    </comment>
    <comment ref="A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sähkön määrä (kWh/a) 
</t>
        </r>
      </text>
    </comment>
    <comment ref="A4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lämpöenergian määrä (kWh/a) 
</t>
        </r>
      </text>
    </comment>
    <comment ref="A5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jäähdytysenergian määrä (kWh/a) 
</t>
        </r>
      </text>
    </comment>
    <comment ref="A6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Toimenpiteen vuoksi vähenevä(-) tai lisääntyvä(+) ostettavan veden määrä (m3/a) 
</t>
        </r>
      </text>
    </comment>
    <comment ref="A7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Arvioi kunnossapitokustannukset vuosittain</t>
        </r>
      </text>
    </comment>
    <comment ref="A7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Jos ei avustettava toimenpide, täytä 0
</t>
        </r>
      </text>
    </comment>
    <comment ref="A7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Jos ei korkoa, täytä 0
</t>
        </r>
      </text>
    </comment>
    <comment ref="A8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Yleensä energiatehokkuustoimenpiteelle 2 %:n ja 7 %:n välillä</t>
        </r>
      </text>
    </comment>
    <comment ref="A8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Arvioi huonon sisäilmanlaadun aiheuttamat kustannukset (jos sisäilmanlaatu paranee toimenpiteen takia) Kustannukset vähenee(-)
Suomessa arvioitu kustannusten olevan 82€/henkilö.
Huomioitava, että tämä arvio vaikuttaa vain Takaisinmaksuaika 2:teen</t>
        </r>
      </text>
    </comment>
    <comment ref="A87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Huomioitava, että tämä arvo vaikuttaa vain "Energiaan liittymättömiin hyötyihin"</t>
        </r>
      </text>
    </comment>
    <comment ref="A9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95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99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103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Kustannukset vähenee(+) tai kasvaa(-) </t>
        </r>
      </text>
    </comment>
    <comment ref="A1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Nyholm Tanja:</t>
        </r>
        <r>
          <rPr>
            <sz val="9"/>
            <color indexed="81"/>
            <rFont val="Tahoma"/>
            <family val="2"/>
          </rPr>
          <t xml:space="preserve">
= Elinkaaren aikana vähenevät kustannukset - lisääntyneet kustannukset elinkaaren aikana</t>
        </r>
      </text>
    </comment>
  </commentList>
</comments>
</file>

<file path=xl/sharedStrings.xml><?xml version="1.0" encoding="utf-8"?>
<sst xmlns="http://schemas.openxmlformats.org/spreadsheetml/2006/main" count="460" uniqueCount="299">
  <si>
    <t>Years</t>
  </si>
  <si>
    <t>Cash flow</t>
  </si>
  <si>
    <t>Underground thermal</t>
  </si>
  <si>
    <t>Ventilation</t>
  </si>
  <si>
    <t>Inputs</t>
  </si>
  <si>
    <t>Lightning for LED-lamps (100 lamps)</t>
  </si>
  <si>
    <t>Automation, estimating</t>
  </si>
  <si>
    <t>Solar panels(10kW, 100m2(10m2/kW))</t>
  </si>
  <si>
    <t>Solar collectors(30 m2/600€/m2)/500 kWh/m2), more because of 2m2/human?</t>
  </si>
  <si>
    <t>Decrease of energy (kWh/a)</t>
  </si>
  <si>
    <t>Price(€)/pcs</t>
  </si>
  <si>
    <t>1 pcs apartment house</t>
  </si>
  <si>
    <t>Diskount factor</t>
  </si>
  <si>
    <t>Cost savings saved annually</t>
  </si>
  <si>
    <t>Costs with maintenance</t>
  </si>
  <si>
    <t>Decrease of costs, noticed discont value €/a</t>
  </si>
  <si>
    <t>Cost savings(disk) saved annually</t>
  </si>
  <si>
    <t>Ventilation: intelligent ventilation valve</t>
  </si>
  <si>
    <t>Professionals estimate the decrease of energy and solution prices</t>
  </si>
  <si>
    <t xml:space="preserve">In total </t>
  </si>
  <si>
    <t>Maintenance costs (%/price/a)</t>
  </si>
  <si>
    <t>Decrease/Increase(-) (kWh/a)</t>
  </si>
  <si>
    <t>Electricity amount changes</t>
  </si>
  <si>
    <t>Heating amount changes</t>
  </si>
  <si>
    <t>Oil/ District heating/electricity</t>
  </si>
  <si>
    <t>Using electricity???</t>
  </si>
  <si>
    <t>Cost savings, prices not change, annually</t>
  </si>
  <si>
    <t>When energyprice changing</t>
  </si>
  <si>
    <t>Decrease of costs, heating €/a</t>
  </si>
  <si>
    <t>Decrease of costs, electricity, €/a</t>
  </si>
  <si>
    <t>Decrease of CO2-emissions</t>
  </si>
  <si>
    <t>Total tCO2</t>
  </si>
  <si>
    <t>, total (kgCO2)</t>
  </si>
  <si>
    <t>Maintenance</t>
  </si>
  <si>
    <t>interest</t>
  </si>
  <si>
    <t>Interest</t>
  </si>
  <si>
    <t>Maintenance cost</t>
  </si>
  <si>
    <t>Cash flow ep not change,discost(maint, energ, interest)</t>
  </si>
  <si>
    <t>NPV 2(%), ep changes</t>
  </si>
  <si>
    <t>NPV 2 (%)</t>
  </si>
  <si>
    <t>NPV 1, %</t>
  </si>
  <si>
    <t>Cash flow,ep changes</t>
  </si>
  <si>
    <t>ROI 2 %</t>
  </si>
  <si>
    <t>ROI 2 %, ep change</t>
  </si>
  <si>
    <t>Discont maintenance</t>
  </si>
  <si>
    <t>Discont Maintenance</t>
  </si>
  <si>
    <t>ROI 1 %, Ep changes</t>
  </si>
  <si>
    <t>ROI 1 %</t>
  </si>
  <si>
    <t>Year</t>
  </si>
  <si>
    <t>Cost savings, annually</t>
  </si>
  <si>
    <t>Decrease of costs, noticed discont €/a</t>
  </si>
  <si>
    <t>Interest reality</t>
  </si>
  <si>
    <t>discont(maintenance, energy, interest)</t>
  </si>
  <si>
    <t>Costs-energysubsidies</t>
  </si>
  <si>
    <t>Costs- Energy subsidies</t>
  </si>
  <si>
    <t>Decrease of cost, energy prices not change</t>
  </si>
  <si>
    <t>Decrease cost energy price not change disc</t>
  </si>
  <si>
    <t>Decrease cost energy prices not change disc, annually</t>
  </si>
  <si>
    <t>Decrease cost energy prices not change disc</t>
  </si>
  <si>
    <t>Cash flow with interest, energy price changes</t>
  </si>
  <si>
    <t>NPV 1 %, energy price changes</t>
  </si>
  <si>
    <t>Casflow with interest, energy price not change</t>
  </si>
  <si>
    <t>Energy price not change</t>
  </si>
  <si>
    <t>Decrease cost energy price not change disc, annually</t>
  </si>
  <si>
    <t>(€)</t>
  </si>
  <si>
    <t>energy prices change</t>
  </si>
  <si>
    <t xml:space="preserve">interest rate, energy saving and maintenance will be added to the end of the year </t>
  </si>
  <si>
    <t>interest rate, energy saving and maintenance will be added to the end of the year</t>
  </si>
  <si>
    <t>ROI "net cash flow"</t>
  </si>
  <si>
    <t>ROI "net cash flow"ep changes</t>
  </si>
  <si>
    <t>ROI "cash flow" ep change</t>
  </si>
  <si>
    <t>ROI "cash flow"</t>
  </si>
  <si>
    <t>Cash flow1</t>
  </si>
  <si>
    <t>Cash flow2</t>
  </si>
  <si>
    <t>date</t>
  </si>
  <si>
    <t>change</t>
  </si>
  <si>
    <t>Drop down box</t>
  </si>
  <si>
    <t xml:space="preserve">Set "If sentences", that calculating will stop, when life cycle is ended. </t>
  </si>
  <si>
    <t>Cash flow 2</t>
  </si>
  <si>
    <t xml:space="preserve">Energy price </t>
  </si>
  <si>
    <t>Cash flow 1</t>
  </si>
  <si>
    <t xml:space="preserve">Drawing of charts will stop at same time, when life cycle is ended. </t>
  </si>
  <si>
    <t>10-20.10</t>
  </si>
  <si>
    <t>Errors fixing and other modifications</t>
  </si>
  <si>
    <t>1. Solution( solar panels) has been changed to ventilation renovation, that is assumed to do on same time with other renovation. Independent its too expensive to make</t>
  </si>
  <si>
    <t>Decrease of costs, cooling €/a</t>
  </si>
  <si>
    <t>Modifing</t>
  </si>
  <si>
    <t>Cooling energy added</t>
  </si>
  <si>
    <t>Year_1</t>
  </si>
  <si>
    <t>Year_2</t>
  </si>
  <si>
    <t>Cashflow_2</t>
  </si>
  <si>
    <t>NPV_1</t>
  </si>
  <si>
    <t>NPV_2</t>
  </si>
  <si>
    <t>Year_1NPV</t>
  </si>
  <si>
    <t>Year_2NPV</t>
  </si>
  <si>
    <t>Year_1Cf</t>
  </si>
  <si>
    <t>Year_2Cf</t>
  </si>
  <si>
    <t>Year_1Payback</t>
  </si>
  <si>
    <t>Year_2Payback</t>
  </si>
  <si>
    <t>Payback_1</t>
  </si>
  <si>
    <t>Payback_2</t>
  </si>
  <si>
    <t>Payback_1_invest</t>
  </si>
  <si>
    <t>Payback_2_invest</t>
  </si>
  <si>
    <t>Year_1CO2</t>
  </si>
  <si>
    <t>Year_2CO2</t>
  </si>
  <si>
    <t>CO2_1</t>
  </si>
  <si>
    <t>CO2_2</t>
  </si>
  <si>
    <t>Return_on_investment_1</t>
  </si>
  <si>
    <t>Return_on_investment_2</t>
  </si>
  <si>
    <t>Return_on_investment_1ep_change</t>
  </si>
  <si>
    <t>Return_on_investment_2ep_change</t>
  </si>
  <si>
    <t>The automatic adaptation of the x-axis of the graph to the lenght of life cycle</t>
  </si>
  <si>
    <t>Added Cashflow of life cycle also to the second page</t>
  </si>
  <si>
    <t>When energy prices changing 2</t>
  </si>
  <si>
    <t>Modifing…….</t>
  </si>
  <si>
    <t>Cashflow_1</t>
  </si>
  <si>
    <t>change 2</t>
  </si>
  <si>
    <t>Total sum of the investment</t>
  </si>
  <si>
    <t>Decrease of cost, energy and water prices not change</t>
  </si>
  <si>
    <t>When energy and water prices change 1</t>
  </si>
  <si>
    <t>Decrease of costs, water, €/a</t>
  </si>
  <si>
    <t>POIS</t>
  </si>
  <si>
    <t>Decrease energy/water costs (€)</t>
  </si>
  <si>
    <t>Payback_1 Decrease energy/water costs (€)</t>
  </si>
  <si>
    <t>Payback_2 Decrease energy/water costs (€)</t>
  </si>
  <si>
    <t>Cashflow_2 Option 2. Energy/water prices change</t>
  </si>
  <si>
    <t>Cashflow_1 Option 2. Energy/water prices change</t>
  </si>
  <si>
    <t>Cashflow_2 Option 1. Energy/water prices change</t>
  </si>
  <si>
    <t>Cashflow_1_Option 1. Energy/water prices change</t>
  </si>
  <si>
    <t>NPV_1 Option 1. Energy/water prices change</t>
  </si>
  <si>
    <t>NPV_2 Option 1. Energy/water prices change</t>
  </si>
  <si>
    <t>NPV_1 Option 2. Energy/water prices change</t>
  </si>
  <si>
    <t>NPV_2 Option 2. Energy/water prices change</t>
  </si>
  <si>
    <t>Option 1. Energy/water prices change</t>
  </si>
  <si>
    <t>Option 2. Energy/water prices change</t>
  </si>
  <si>
    <t xml:space="preserve">            ·      </t>
  </si>
  <si>
    <t>Ohje työkalun käyttöön</t>
  </si>
  <si>
    <t>Ensimmäisellä sivulla "Ohje työkalun käyttöön"</t>
  </si>
  <si>
    <t>Toisella sivulla "Syöttöarvot ja tulokset"</t>
  </si>
  <si>
    <t>Ensin täytetään rakennuksen perustiedot ja energian- ja vedentarpeet ennen toimenpidettä (harmaisiin soluihin)</t>
  </si>
  <si>
    <t>Tämän jälkeen täytetään energiatehokkuusdata (vihreisiin soluihin)</t>
  </si>
  <si>
    <r>
      <t xml:space="preserve">·       Energiatehokkuustoimenpide: </t>
    </r>
    <r>
      <rPr>
        <sz val="11"/>
        <color theme="1"/>
        <rFont val="Calibri"/>
        <family val="2"/>
        <scheme val="minor"/>
      </rPr>
      <t>täytä toimenpiteet, jotka haluat laskea</t>
    </r>
  </si>
  <si>
    <t>·       Elinkaaren pituus/ Tekninen elinikä (vuodet väliltä 1-50).</t>
  </si>
  <si>
    <t>TOIMENPITEEN VAIKUTUKSET</t>
  </si>
  <si>
    <r>
      <rPr>
        <b/>
        <sz val="11"/>
        <color theme="1"/>
        <rFont val="Calibri"/>
        <family val="2"/>
        <scheme val="minor"/>
      </rPr>
      <t>·       Energian hinnat</t>
    </r>
    <r>
      <rPr>
        <sz val="11"/>
        <color theme="1"/>
        <rFont val="Calibri"/>
        <family val="2"/>
        <scheme val="minor"/>
      </rPr>
      <t xml:space="preserve"> (€/kWh) lämmitysenergialle, sähkölle ja jäähdytysenergialle</t>
    </r>
  </si>
  <si>
    <t>·       Toimenpiteestä johtuva ostettavan energiamäärän muutos (kWh/a)</t>
  </si>
  <si>
    <t xml:space="preserve">Sekä sähkölle, lämmitysenergialle että jäähdytysenergialle </t>
  </si>
  <si>
    <r>
      <rPr>
        <b/>
        <sz val="11"/>
        <color theme="1"/>
        <rFont val="Calibri"/>
        <family val="2"/>
        <scheme val="minor"/>
      </rPr>
      <t xml:space="preserve">·       Veden hinta </t>
    </r>
    <r>
      <rPr>
        <sz val="11"/>
        <color theme="1"/>
        <rFont val="Calibri"/>
        <family val="2"/>
        <scheme val="minor"/>
      </rPr>
      <t xml:space="preserve">(€/m3) </t>
    </r>
  </si>
  <si>
    <t>Sisältää veden ja jäteveden hinnan</t>
  </si>
  <si>
    <t>·       Toimenpiteestä johtuva ostettavan vesimäärän muutos (m3/a)</t>
  </si>
  <si>
    <r>
      <t>Jos ratkaisu lisää ostettavan energian/veden määrää, syötettävä arvo on positiivinen</t>
    </r>
    <r>
      <rPr>
        <b/>
        <sz val="11"/>
        <color theme="1"/>
        <rFont val="Calibri"/>
        <family val="2"/>
        <scheme val="minor"/>
      </rPr>
      <t xml:space="preserve"> (+)</t>
    </r>
  </si>
  <si>
    <r>
      <t>Jos ratkaisu vähentää ostettavan energian/veden määrää, syötettävä arvo on negatiivinen</t>
    </r>
    <r>
      <rPr>
        <b/>
        <sz val="11"/>
        <color theme="1"/>
        <rFont val="Calibri"/>
        <family val="2"/>
        <scheme val="minor"/>
      </rPr>
      <t xml:space="preserve"> (-)</t>
    </r>
  </si>
  <si>
    <r>
      <rPr>
        <b/>
        <sz val="11"/>
        <color theme="1"/>
        <rFont val="Calibri"/>
        <family val="2"/>
        <scheme val="minor"/>
      </rPr>
      <t>·      Lämmitysenergian, sähkön ja jäähdytysenergian CO2-päästön määrä</t>
    </r>
    <r>
      <rPr>
        <sz val="11"/>
        <color theme="1"/>
        <rFont val="Calibri"/>
        <family val="2"/>
        <scheme val="minor"/>
      </rPr>
      <t xml:space="preserve"> (kgCO2/kWh).</t>
    </r>
  </si>
  <si>
    <t>TOIMENPITEEN KUSTANNUKSET</t>
  </si>
  <si>
    <r>
      <rPr>
        <b/>
        <sz val="11"/>
        <color theme="1"/>
        <rFont val="Calibri"/>
        <family val="2"/>
        <scheme val="minor"/>
      </rPr>
      <t>· </t>
    </r>
    <r>
      <rPr>
        <sz val="11"/>
        <color theme="1"/>
        <rFont val="Calibri"/>
        <family val="2"/>
        <scheme val="minor"/>
      </rPr>
      <t>     </t>
    </r>
    <r>
      <rPr>
        <b/>
        <sz val="11"/>
        <color theme="1"/>
        <rFont val="Calibri"/>
        <family val="2"/>
        <scheme val="minor"/>
      </rPr>
      <t xml:space="preserve"> Toimenpiteiden investointikustannukset</t>
    </r>
    <r>
      <rPr>
        <sz val="11"/>
        <color theme="1"/>
        <rFont val="Calibri"/>
        <family val="2"/>
        <scheme val="minor"/>
      </rPr>
      <t xml:space="preserve"> (€) ja arvio vuosittaisista kunnossapitokustannuksista (% / investointikustannukset / vuosi).</t>
    </r>
  </si>
  <si>
    <r>
      <rPr>
        <b/>
        <sz val="11"/>
        <color theme="1"/>
        <rFont val="Calibri"/>
        <family val="2"/>
        <scheme val="minor"/>
      </rPr>
      <t xml:space="preserve">·       Rahoituskorko </t>
    </r>
    <r>
      <rPr>
        <sz val="11"/>
        <color theme="1"/>
        <rFont val="Calibri"/>
        <family val="2"/>
        <scheme val="minor"/>
      </rPr>
      <t xml:space="preserve">(%/jäljelläoleva investointi/vuosi). Jos ei rahoitusta, syötä arvo "0". </t>
    </r>
  </si>
  <si>
    <r>
      <rPr>
        <b/>
        <sz val="11"/>
        <color theme="1"/>
        <rFont val="Calibri"/>
        <family val="2"/>
        <scheme val="minor"/>
      </rPr>
      <t>·       Diskonttauskorko</t>
    </r>
    <r>
      <rPr>
        <sz val="11"/>
        <color theme="1"/>
        <rFont val="Calibri"/>
        <family val="2"/>
        <scheme val="minor"/>
      </rPr>
      <t xml:space="preserve"> (%) (joka on yleensä välillä 2 % ja 7 % energiatehokkuustoimenpiteelle) </t>
    </r>
  </si>
  <si>
    <t>Nykyinen ja tuleva raha saadaan vertailukelpoisiksi, kun tuleva raha diskontataan</t>
  </si>
  <si>
    <t>ENERGIAAN LIITTYMÄTTÖMÄT VAIKUTUKSET</t>
  </si>
  <si>
    <r>
      <rPr>
        <b/>
        <sz val="11"/>
        <color theme="1"/>
        <rFont val="Calibri"/>
        <family val="2"/>
        <scheme val="minor"/>
      </rPr>
      <t xml:space="preserve">·       Energiaan liittymättömät hyödyt </t>
    </r>
    <r>
      <rPr>
        <sz val="11"/>
        <color theme="1"/>
        <rFont val="Calibri"/>
        <family val="2"/>
        <scheme val="minor"/>
      </rPr>
      <t>(€/ihminen): Arvioi huonon sisäilman laadun aiheuttamat kustannukset (jos sisäilman laatu paranee toimenpiteestä johtuen).</t>
    </r>
  </si>
  <si>
    <t xml:space="preserve">                 Vähenevät kustannukset(-) tai lisääntyneet kustannukset (+) jos ei vaikutusta,  syötä arvo ”0”. </t>
  </si>
  <si>
    <t>TULOKSET</t>
  </si>
  <si>
    <r>
      <rPr>
        <b/>
        <u/>
        <sz val="11"/>
        <color theme="1"/>
        <rFont val="Calibri"/>
        <family val="2"/>
        <scheme val="minor"/>
      </rPr>
      <t xml:space="preserve">Lisääntyneet kustannukset elinkaaren aikana </t>
    </r>
    <r>
      <rPr>
        <u/>
        <sz val="11"/>
        <color theme="1"/>
        <rFont val="Calibri"/>
        <family val="2"/>
        <scheme val="minor"/>
      </rPr>
      <t>(€)</t>
    </r>
    <r>
      <rPr>
        <sz val="11"/>
        <color theme="1"/>
        <rFont val="Calibri"/>
        <family val="2"/>
        <scheme val="minor"/>
      </rPr>
      <t xml:space="preserve"> (Investointikustannukset - energia-avustukset + kunnossapitokustannukset)</t>
    </r>
  </si>
  <si>
    <r>
      <rPr>
        <b/>
        <u/>
        <sz val="11"/>
        <color theme="1"/>
        <rFont val="Calibri"/>
        <family val="2"/>
        <scheme val="minor"/>
      </rPr>
      <t xml:space="preserve">Vähentyneet kustannukset elinkaaren aikana </t>
    </r>
    <r>
      <rPr>
        <u/>
        <sz val="11"/>
        <color theme="1"/>
        <rFont val="Calibri"/>
        <family val="2"/>
        <scheme val="minor"/>
      </rPr>
      <t>(€)</t>
    </r>
    <r>
      <rPr>
        <sz val="11"/>
        <color theme="1"/>
        <rFont val="Calibri"/>
        <family val="2"/>
        <scheme val="minor"/>
      </rPr>
      <t xml:space="preserve"> (Vähentyneet energiakustannukset + vähentyneet vesikustannukset)</t>
    </r>
  </si>
  <si>
    <t>CO2-päästövähenemä/ CO2-päästöt ennen toimenpidettä (%)</t>
  </si>
  <si>
    <t>CO2-päästövähenemä</t>
  </si>
  <si>
    <r>
      <t xml:space="preserve">·      </t>
    </r>
    <r>
      <rPr>
        <b/>
        <sz val="11"/>
        <color theme="1"/>
        <rFont val="Calibri"/>
        <family val="2"/>
        <scheme val="minor"/>
      </rPr>
      <t xml:space="preserve">CO2-päästövähenemä elinkaaren aikana </t>
    </r>
    <r>
      <rPr>
        <sz val="11"/>
        <color theme="1"/>
        <rFont val="Calibri"/>
        <family val="2"/>
        <scheme val="minor"/>
      </rPr>
      <t>(kgCO2)</t>
    </r>
  </si>
  <si>
    <t>Energiaan liittymättömät hyödyt</t>
  </si>
  <si>
    <r>
      <t>·     </t>
    </r>
    <r>
      <rPr>
        <b/>
        <sz val="11"/>
        <color theme="1"/>
        <rFont val="Calibri"/>
        <family val="2"/>
        <scheme val="minor"/>
      </rPr>
      <t xml:space="preserve">Takaisinmaksuaika 2 </t>
    </r>
    <r>
      <rPr>
        <sz val="11"/>
        <color theme="1"/>
        <rFont val="Calibri"/>
        <family val="2"/>
        <scheme val="minor"/>
      </rPr>
      <t>(vuosi), sisältää, myös energiaan liittymättömät vaikutukset (paremman sisäilmanlaadun aikaansaama terveyskustannusten vähenemä jne.)</t>
    </r>
  </si>
  <si>
    <t>Taloudelliset tulokset</t>
  </si>
  <si>
    <r>
      <t>·     </t>
    </r>
    <r>
      <rPr>
        <b/>
        <sz val="11"/>
        <color theme="1"/>
        <rFont val="Calibri"/>
        <family val="2"/>
        <scheme val="minor"/>
      </rPr>
      <t xml:space="preserve">Takaisinmaksuaika </t>
    </r>
    <r>
      <rPr>
        <sz val="11"/>
        <color theme="1"/>
        <rFont val="Calibri"/>
        <family val="2"/>
        <scheme val="minor"/>
      </rPr>
      <t>(vuosi) (Investointikustannus jaettuna vuosittaisilla säästöillä (ei korkoa))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</si>
  <si>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Kassavirta </t>
    </r>
    <r>
      <rPr>
        <sz val="11"/>
        <color theme="1"/>
        <rFont val="Calibri"/>
        <family val="2"/>
        <scheme val="minor"/>
      </rPr>
      <t>(€) (Vuosittainen säästö (ei diskontattu) – (investointikustannus + rahoituskustannukset + muut kustannukset))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</si>
  <si>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Nettonykyarvo NPV </t>
    </r>
    <r>
      <rPr>
        <sz val="11"/>
        <color theme="1"/>
        <rFont val="Calibri"/>
        <family val="2"/>
        <scheme val="minor"/>
      </rPr>
      <t>(€) (kaikki tulevat kassavirrat (elinkierron aikana) diskontattuna nykyarvoon)</t>
    </r>
  </si>
  <si>
    <r>
      <t>·     </t>
    </r>
    <r>
      <rPr>
        <b/>
        <sz val="11"/>
        <color theme="1"/>
        <rFont val="Calibri"/>
        <family val="2"/>
        <scheme val="minor"/>
      </rPr>
      <t xml:space="preserve">Sisäinen korkokanta, IRR </t>
    </r>
    <r>
      <rPr>
        <sz val="11"/>
        <color theme="1"/>
        <rFont val="Calibri"/>
        <family val="2"/>
        <scheme val="minor"/>
      </rPr>
      <t>(%)</t>
    </r>
    <r>
      <rPr>
        <b/>
        <sz val="11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Sisäinen korkokanta on diskonttauskorko, jolla investoinnin nettonykyarvo on 0)</t>
    </r>
  </si>
  <si>
    <r>
      <t xml:space="preserve">3. Taulukkopaketti </t>
    </r>
    <r>
      <rPr>
        <sz val="11"/>
        <color theme="1"/>
        <rFont val="Calibri"/>
        <family val="2"/>
        <scheme val="minor"/>
      </rPr>
      <t>(Kaikki taulukot samalla sivulla)</t>
    </r>
  </si>
  <si>
    <r>
      <t>4. Kassavirta-analyysi</t>
    </r>
    <r>
      <rPr>
        <sz val="11"/>
        <color theme="1"/>
        <rFont val="Calibri"/>
        <family val="2"/>
        <scheme val="minor"/>
      </rPr>
      <t xml:space="preserve"> = Vuosittainen säästö (ei diskontattu) – (investointikustannus + korkokustannukset + muut kustannukset).</t>
    </r>
  </si>
  <si>
    <r>
      <t>5. Nettonykyarvo, NPV</t>
    </r>
    <r>
      <rPr>
        <sz val="11"/>
        <color theme="1"/>
        <rFont val="Calibri"/>
        <family val="2"/>
        <scheme val="minor"/>
      </rPr>
      <t xml:space="preserve"> = Kaikki tulevat kassavirrat (elinkaaren aikana) diskontattuna nykyarvoon</t>
    </r>
  </si>
  <si>
    <r>
      <t>6. Yksinkertainen takaisinmaksuaika</t>
    </r>
    <r>
      <rPr>
        <sz val="11"/>
        <color theme="1"/>
        <rFont val="Calibri"/>
        <family val="2"/>
        <scheme val="minor"/>
      </rPr>
      <t xml:space="preserve"> = Investointikustannus jaettuna vuosittaisilla säästöillä (ei korkoa)</t>
    </r>
  </si>
  <si>
    <t>7. CO2-päästöjen muutos</t>
  </si>
  <si>
    <r>
      <rPr>
        <b/>
        <sz val="11"/>
        <color theme="1"/>
        <rFont val="Calibri"/>
        <family val="2"/>
        <scheme val="minor"/>
      </rPr>
      <t>Huomioi: Tulokset koron kanssa</t>
    </r>
    <r>
      <rPr>
        <sz val="11"/>
        <color theme="1"/>
        <rFont val="Calibri"/>
        <family val="2"/>
        <scheme val="minor"/>
      </rPr>
      <t xml:space="preserve"> = Vuosittain laskettava toimenpiteen investoinnista jäljellä oleva osa = </t>
    </r>
  </si>
  <si>
    <t xml:space="preserve">Kassavirta </t>
  </si>
  <si>
    <t>Sisäinen korkokanta, IRR</t>
  </si>
  <si>
    <t>Sisäinen korkokanta on diskonttauskorko, jolla investoinnin nettonykyarvo on 0.</t>
  </si>
  <si>
    <t>Nettonykyarvo, NPV</t>
  </si>
  <si>
    <t>Diskonttauskorko</t>
  </si>
  <si>
    <t>Diskonttauskorkoa käytetään diskonttaamaan rahamäärät eri ajankohdista.</t>
  </si>
  <si>
    <t>Kustannusten ja tuottojen summa määritetyllä ajanjaksolla</t>
  </si>
  <si>
    <t xml:space="preserve">       voi sisältää rahoituskustannuksia (korkokulut)</t>
  </si>
  <si>
    <t xml:space="preserve">       Voidaan myös diskontata diskonttauskoron avulla</t>
  </si>
  <si>
    <t>Yksinkertainen takaisinmaksuaika</t>
  </si>
  <si>
    <t>(Investointikustannukset - avustukset)/(Vähentyneet energiakustannukset)</t>
  </si>
  <si>
    <t xml:space="preserve">
HUOMIOI! E4B-projekti ei ota vastuuta laskutyökalun tuloksiin perustuvien energiainvestointien kannattavuutta koskevien laskelmien tuloksista. Arvioijalla on aina vastuu tulosten tulkinnasta ja myös ymmärtää laskelmaan liittyvien muuttujien vaikutus tuloksiin.
</t>
  </si>
  <si>
    <t>Perustiedot (täytetään harmaisiin soluihin)</t>
  </si>
  <si>
    <t>Rakennuksen määritys (nimi tai osoite)</t>
  </si>
  <si>
    <t>Rakennustyyppi</t>
  </si>
  <si>
    <t>Lämmitysjärjestelmä</t>
  </si>
  <si>
    <t>Ilmanvaihtojärjestelmä</t>
  </si>
  <si>
    <t>Jäähdytysjärjestelmä</t>
  </si>
  <si>
    <t>Energiantarve ennen toimenpidettä (kWh/a)</t>
  </si>
  <si>
    <t>Sähkö</t>
  </si>
  <si>
    <t>Lämmitysenergia</t>
  </si>
  <si>
    <t>Jäähdytysenergia</t>
  </si>
  <si>
    <t>Energiatehokkuustoimenpide</t>
  </si>
  <si>
    <t>Elinkaaren pituus/ / Tekninen elinikä (a)</t>
  </si>
  <si>
    <t>SÄHKÖ-DATA</t>
  </si>
  <si>
    <t>LÄMMITYSENERGIA- DATA</t>
  </si>
  <si>
    <t>JÄÄHDYTYSENERGIA- DATA</t>
  </si>
  <si>
    <t>VEDENKULUTUS- DATA</t>
  </si>
  <si>
    <t>Sähkön hinta (€/kWh)</t>
  </si>
  <si>
    <t>Sähkön CO2- päästöt (kgCO2/kWh)</t>
  </si>
  <si>
    <t xml:space="preserve">Lämmitysenergian hinta (€/kWh) </t>
  </si>
  <si>
    <t>Lämmitysenergian CO2- päästöt (kgCO2/kWh)</t>
  </si>
  <si>
    <t>Vaihtoehto 2. Arvio lämmitysenergian hinnan muutoksesta  (%/a)</t>
  </si>
  <si>
    <t>Vaihtoehto 1. Arvio lämmitysenergian hinnan muutoksesta  (%/a)</t>
  </si>
  <si>
    <t>Vaihtoehto 1. Arvio sähkönhinnan muutoksesta  (%/a)</t>
  </si>
  <si>
    <t>Vaihtoehto 2. Arvio sähkönhinnan muutoksesta  (%/a)</t>
  </si>
  <si>
    <t>Ostettavan sähkönmäärän muutos(kWh/a)</t>
  </si>
  <si>
    <t>Ostettavan lämmitysenergian määrän muutos (kWh/a)</t>
  </si>
  <si>
    <t xml:space="preserve">Jäähdytysenergian hinta (€/kWh) </t>
  </si>
  <si>
    <t>Veden hinta (€/m3)</t>
  </si>
  <si>
    <t>Jäähdytysenergian CO2- päästöt (kgCO2/kWh)</t>
  </si>
  <si>
    <t>Vaihtoehto 1. Arvio jäähdytysenergian hinnan muutoksesta  (%/a)</t>
  </si>
  <si>
    <t>Vaihtoehto 2. Arvio jäähdytysenergian hinnan muutoksesta  (%/a)</t>
  </si>
  <si>
    <t>Vaihtoehto 1. Arvio veden hinnan muutoksesta  (%/a)</t>
  </si>
  <si>
    <t>Vaihtoehto 2. Arvio veden hinnan muutoksesta  (%/a)</t>
  </si>
  <si>
    <t>Ostettavan  vesimäärän muutos (m3/a)</t>
  </si>
  <si>
    <t>Toimenpiteen investointikustannukset(€)</t>
  </si>
  <si>
    <t>Kunnossapitokustannukset ( % investointikustannuksista/a)</t>
  </si>
  <si>
    <t>Energia-avustukset/tuki (%/investointikustannuksista)</t>
  </si>
  <si>
    <t>Rahoituskorko (%/jäljelläoleva investointi/a)</t>
  </si>
  <si>
    <t>Diskonttauskorko (%)</t>
  </si>
  <si>
    <t>Tulokset</t>
  </si>
  <si>
    <t>LISÄÄNTYNEET KUSTANNUKSET</t>
  </si>
  <si>
    <t>Toimenpiteen investointikustannukset - energia-avustukset (€)</t>
  </si>
  <si>
    <r>
      <t>Lisääntyneet kustannukset elinkaaren aikana</t>
    </r>
    <r>
      <rPr>
        <b/>
        <sz val="11"/>
        <rFont val="Calibri"/>
        <family val="2"/>
        <scheme val="minor"/>
      </rPr>
      <t xml:space="preserve">  (€)</t>
    </r>
  </si>
  <si>
    <t>ELINKAARENAIKAISET KUSTANNUKSET</t>
  </si>
  <si>
    <r>
      <rPr>
        <b/>
        <u/>
        <sz val="11"/>
        <color theme="1"/>
        <rFont val="Calibri"/>
        <family val="2"/>
        <scheme val="minor"/>
      </rPr>
      <t xml:space="preserve">Tulos elinkaaren lopussa </t>
    </r>
    <r>
      <rPr>
        <u/>
        <sz val="11"/>
        <color theme="1"/>
        <rFont val="Calibri"/>
        <family val="2"/>
        <scheme val="minor"/>
      </rPr>
      <t>(€)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(Vähentyneet kustannukset elinkaaren aikana - Lisääntyneet kustannukset elinkaaren aikana) (ei korkoa)</t>
    </r>
  </si>
  <si>
    <t>Tulos elinkaaren lopussa (€)</t>
  </si>
  <si>
    <r>
      <t>Vähentyneet kokonaiskustannukset elinkaaren aikana</t>
    </r>
    <r>
      <rPr>
        <b/>
        <sz val="11"/>
        <rFont val="Calibri"/>
        <family val="2"/>
        <scheme val="minor"/>
      </rPr>
      <t xml:space="preserve">  (€)</t>
    </r>
  </si>
  <si>
    <t>VÄHETYNEET ENERGIA-/VESIKUSTANNUKSET</t>
  </si>
  <si>
    <t>VÄHENTYNEET CO2-PÄÄSTÖT</t>
  </si>
  <si>
    <t>Vähentyneet CO2-päästöt (kgCO2/a)</t>
  </si>
  <si>
    <t>Vähentyneet CO2-päästöt  / CO2-päästöt ennen toimenpidettä (%)</t>
  </si>
  <si>
    <t>Vähentyneet CO2-päästöt elinkaaren aikana (kgCO2)</t>
  </si>
  <si>
    <t>ENERGIAAN LIITTYMÄTTÖMÄT HYÖDYT</t>
  </si>
  <si>
    <t>Takaisinmaksuaika 2 (a), sisältää energiaan liittymättömien hyötyjen vaikutukset</t>
  </si>
  <si>
    <t xml:space="preserve">(esimerkiksi vähentyneet terveydenhuollon kustannukset) </t>
  </si>
  <si>
    <t>TALOUDELLISET TULOKSET</t>
  </si>
  <si>
    <t>Sisäinen korkokanta, IRR (%)</t>
  </si>
  <si>
    <t>Sisäinen korkokanta, IRR (%), Vaihtoehto 1. Energian/vedenhinta muuttuu</t>
  </si>
  <si>
    <t>Sisäinen korkokanta, IRR (%), Vaihtoehto 2. Energian/vedenhinta muuttuu</t>
  </si>
  <si>
    <t xml:space="preserve">Nettonykyarvo, NPV (€) </t>
  </si>
  <si>
    <t>Nettonykyarvo, NPV (€), Vaihtoehto 1. Energian/vedenhinta muuttuu</t>
  </si>
  <si>
    <t>Nettonykyarvo, NPV (€), Vaihtoehto 2. Energian/vedenhinta muuttuu</t>
  </si>
  <si>
    <t>Kassavirta (€)</t>
  </si>
  <si>
    <t>Kassavirta (€), Vaihtoehto 1. Energian/vedenhinta muuttuu</t>
  </si>
  <si>
    <t>Kassavirta (€), Vaihtoehto 2. Energian/vedenhinta muuttuu</t>
  </si>
  <si>
    <t>Vähentyneet kustannukset energiaan liittymättömien hyötyjen vuoksi (€/a)</t>
  </si>
  <si>
    <t>Ostettavan jäähdytysenergian määrän muutos(kWh/a)</t>
  </si>
  <si>
    <t>Vähentyneet lämmityskustannukset(€/a)</t>
  </si>
  <si>
    <t>Vähentyneet sähkökustannukset(€/a)</t>
  </si>
  <si>
    <t>Vähentyneet jäähdytyskustannukset(€/a)</t>
  </si>
  <si>
    <t>Vähentyneet energiakustannukset kokonaisuudessaan(€/a)</t>
  </si>
  <si>
    <t>Vähentyneet vesikustannukset(€/a)</t>
  </si>
  <si>
    <t>Poistoilmanvaihto ilman lämmöntalteenottoa</t>
  </si>
  <si>
    <t>Ilmanvaihto lämmöntalteenotolla</t>
  </si>
  <si>
    <t>Muu</t>
  </si>
  <si>
    <t>Ei mitään</t>
  </si>
  <si>
    <t>Kaukojäähdytys</t>
  </si>
  <si>
    <t>Kaukolämmitys</t>
  </si>
  <si>
    <t>Öljylämmitys</t>
  </si>
  <si>
    <t>Lämpöpumppu</t>
  </si>
  <si>
    <t>Asuinrakennus</t>
  </si>
  <si>
    <t>Päiväkoti/koulu/yliopisto</t>
  </si>
  <si>
    <t>Hoitoala/sairaala</t>
  </si>
  <si>
    <t>Urheilu/toimintakeskus</t>
  </si>
  <si>
    <t>Kirkko/uskonnollinen rakennus</t>
  </si>
  <si>
    <t>Kaupallinen</t>
  </si>
  <si>
    <t>Muu rakennus</t>
  </si>
  <si>
    <t>·       Herkkyysanalyysi, jos energian/veden hinnat muuttuvat tulevaisuudessa</t>
  </si>
  <si>
    <t>Vaihtoehto 1. Arvio energian/veden hinnan muutokselle (% /a) ensimmäisen vuoden jälkeen</t>
  </si>
  <si>
    <t>Vaihtoehto 2. Arvio energian/veden hinnan muutokselle (% /a) ensimmäisen vuoden jälkeen</t>
  </si>
  <si>
    <r>
      <rPr>
        <b/>
        <sz val="11"/>
        <color theme="1"/>
        <rFont val="Calibri"/>
        <family val="2"/>
        <scheme val="minor"/>
      </rPr>
      <t>·       Mahdolliset energia-avustukset/tuet toimenpiteelle</t>
    </r>
    <r>
      <rPr>
        <sz val="11"/>
        <color theme="1"/>
        <rFont val="Calibri"/>
        <family val="2"/>
        <scheme val="minor"/>
      </rPr>
      <t xml:space="preserve"> (% / investointikustannukset). Jos ei avustuksia/tukia, syötä arvoksi ”0”.</t>
    </r>
  </si>
  <si>
    <t>Muita energiaan liittymättömiä hyötyjä??</t>
  </si>
  <si>
    <r>
      <rPr>
        <b/>
        <sz val="11"/>
        <color theme="1"/>
        <rFont val="Calibri"/>
        <family val="2"/>
        <scheme val="minor"/>
      </rPr>
      <t>·       Rakennuksessa elävien/työskentelevien henkilöiden lukumäärä</t>
    </r>
    <r>
      <rPr>
        <sz val="11"/>
        <color theme="1"/>
        <rFont val="Calibri"/>
        <family val="2"/>
        <scheme val="minor"/>
      </rPr>
      <t xml:space="preserve"> (kpl)</t>
    </r>
  </si>
  <si>
    <t>Takaisinmaksuaika (a)</t>
  </si>
  <si>
    <t xml:space="preserve">Huomioi, tällä arvolla vaikutusta tuloksissa vain "Takaisinmaksuaika 2:een" </t>
  </si>
  <si>
    <t xml:space="preserve">Huomioi, tällä arvolla vaikutusta tuloksissa vain "Energiaan liittymättömiin hyötyihin" </t>
  </si>
  <si>
    <r>
      <t>Elinkaaren aikaiset tulokset esitellään myös taulukoiden ja numeroiden  avulla (sivuilla 3-7)</t>
    </r>
    <r>
      <rPr>
        <b/>
        <sz val="16"/>
        <color theme="1"/>
        <rFont val="Calibri"/>
        <family val="2"/>
        <scheme val="minor"/>
      </rPr>
      <t>:</t>
    </r>
  </si>
  <si>
    <r>
      <t>esim. 5%(investoinnin rahoituskorko</t>
    </r>
    <r>
      <rPr>
        <sz val="12"/>
        <color theme="1"/>
        <rFont val="Calibri"/>
        <family val="2"/>
        <scheme val="minor"/>
      </rPr>
      <t>)* jäljelläoleva investointikustannus + jäljelläoleva investointikustannus+ kunnossapitokustannukset- vähentyneet energiakustannukset</t>
    </r>
  </si>
  <si>
    <t>Taloudelliset laskentamenetelmät</t>
  </si>
  <si>
    <t xml:space="preserve">Diskonttauksella tulevan kassavirran nykyarvo määritetään. </t>
  </si>
  <si>
    <t xml:space="preserve">       Jotta nykyistä ja tulevaa rahaa voidaan vertailla,tulevat maksut täytyy muuntaa nykyarvoon, eli diskontata. </t>
  </si>
  <si>
    <t xml:space="preserve">       Tulevan rahan arvo vähenee, kun aikaa kuluu (inflaatio)</t>
  </si>
  <si>
    <t>Syöttöarvot (täytetään vihreisiin soluihin)</t>
  </si>
  <si>
    <t>Nykyisten ja tulevien diskontattujen kassavirtojen summaa kutsutaan nettonykyarvoksi.</t>
  </si>
  <si>
    <t xml:space="preserve">Energiaan liittymättömät hyödyt: Terveydenhuoltokustannusten muutos/henkilö (€/henkilö) </t>
  </si>
  <si>
    <t>Henkilömäärä rakennuksessa (kpl)</t>
  </si>
  <si>
    <t>Kunnossapitokustannukset (€/a)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</si>
</sst>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0.0\ %"/>
    <numFmt numFmtId="166" formatCode="_-* #,##0\ _€_-;\-* #,##0\ _€_-;_-* &quot;-&quot;??\ _€_-;_-@_-"/>
    <numFmt numFmtId="167" formatCode="0.0"/>
    <numFmt numFmtId="168" formatCode="_-* #,##0.000\ _€_-;\-* #,##0.000\ _€_-;_-* &quot;-&quot;??\ _€_-;_-@_-"/>
    <numFmt numFmtId="169" formatCode="0.000"/>
    <numFmt numFmtId="170" formatCode="#,##0\ _€"/>
    <numFmt numFmtId="171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2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164" fontId="0" fillId="0" borderId="0" xfId="1" applyFont="1"/>
    <xf numFmtId="164" fontId="0" fillId="0" borderId="0" xfId="0" applyNumberFormat="1"/>
    <xf numFmtId="0" fontId="0" fillId="2" borderId="0" xfId="0" applyFill="1"/>
    <xf numFmtId="164" fontId="0" fillId="2" borderId="0" xfId="1" applyFont="1" applyFill="1"/>
    <xf numFmtId="164" fontId="0" fillId="2" borderId="0" xfId="0" applyNumberFormat="1" applyFill="1"/>
    <xf numFmtId="164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4" fontId="0" fillId="0" borderId="0" xfId="1" applyFont="1" applyFill="1"/>
    <xf numFmtId="164" fontId="2" fillId="0" borderId="0" xfId="1" applyFont="1"/>
    <xf numFmtId="9" fontId="0" fillId="2" borderId="0" xfId="2" applyFont="1" applyFill="1"/>
    <xf numFmtId="0" fontId="0" fillId="3" borderId="0" xfId="0" applyFill="1"/>
    <xf numFmtId="164" fontId="0" fillId="3" borderId="0" xfId="1" applyFont="1" applyFill="1"/>
    <xf numFmtId="164" fontId="2" fillId="0" borderId="0" xfId="1" applyFont="1" applyFill="1"/>
    <xf numFmtId="164" fontId="0" fillId="3" borderId="0" xfId="0" applyNumberFormat="1" applyFill="1"/>
    <xf numFmtId="0" fontId="2" fillId="3" borderId="0" xfId="0" applyFont="1" applyFill="1"/>
    <xf numFmtId="9" fontId="0" fillId="0" borderId="0" xfId="2" applyFont="1"/>
    <xf numFmtId="0" fontId="5" fillId="2" borderId="0" xfId="0" applyFont="1" applyFill="1"/>
    <xf numFmtId="9" fontId="0" fillId="3" borderId="0" xfId="0" applyNumberFormat="1" applyFill="1"/>
    <xf numFmtId="0" fontId="0" fillId="0" borderId="0" xfId="0" applyFont="1"/>
    <xf numFmtId="166" fontId="0" fillId="0" borderId="0" xfId="1" applyNumberFormat="1" applyFont="1"/>
    <xf numFmtId="0" fontId="0" fillId="4" borderId="0" xfId="0" applyFill="1"/>
    <xf numFmtId="9" fontId="0" fillId="0" borderId="0" xfId="0" applyNumberFormat="1"/>
    <xf numFmtId="1" fontId="0" fillId="0" borderId="0" xfId="0" applyNumberFormat="1"/>
    <xf numFmtId="0" fontId="10" fillId="0" borderId="0" xfId="0" applyFont="1"/>
    <xf numFmtId="164" fontId="0" fillId="0" borderId="0" xfId="2" applyNumberFormat="1" applyFont="1"/>
    <xf numFmtId="166" fontId="0" fillId="0" borderId="0" xfId="0" applyNumberFormat="1"/>
    <xf numFmtId="10" fontId="0" fillId="0" borderId="0" xfId="0" applyNumberFormat="1"/>
    <xf numFmtId="0" fontId="10" fillId="5" borderId="3" xfId="0" applyFont="1" applyFill="1" applyBorder="1"/>
    <xf numFmtId="0" fontId="10" fillId="0" borderId="3" xfId="0" applyFont="1" applyBorder="1"/>
    <xf numFmtId="0" fontId="10" fillId="5" borderId="4" xfId="0" applyFont="1" applyFill="1" applyBorder="1"/>
    <xf numFmtId="14" fontId="0" fillId="0" borderId="0" xfId="0" applyNumberFormat="1"/>
    <xf numFmtId="16" fontId="0" fillId="0" borderId="0" xfId="0" applyNumberFormat="1"/>
    <xf numFmtId="1" fontId="11" fillId="0" borderId="0" xfId="0" applyNumberFormat="1" applyFont="1"/>
    <xf numFmtId="17" fontId="0" fillId="0" borderId="0" xfId="0" applyNumberFormat="1"/>
    <xf numFmtId="0" fontId="0" fillId="0" borderId="0" xfId="0"/>
    <xf numFmtId="165" fontId="2" fillId="2" borderId="13" xfId="2" applyNumberFormat="1" applyFont="1" applyFill="1" applyBorder="1" applyProtection="1">
      <protection locked="0"/>
    </xf>
    <xf numFmtId="166" fontId="11" fillId="0" borderId="0" xfId="1" applyNumberFormat="1" applyFont="1"/>
    <xf numFmtId="0" fontId="0" fillId="9" borderId="0" xfId="0" applyFill="1"/>
    <xf numFmtId="164" fontId="2" fillId="2" borderId="13" xfId="1" applyFont="1" applyFill="1" applyBorder="1" applyProtection="1">
      <protection locked="0"/>
    </xf>
    <xf numFmtId="0" fontId="2" fillId="2" borderId="13" xfId="2" applyNumberFormat="1" applyFont="1" applyFill="1" applyBorder="1" applyProtection="1">
      <protection locked="0"/>
    </xf>
    <xf numFmtId="164" fontId="2" fillId="2" borderId="2" xfId="1" applyFont="1" applyFill="1" applyBorder="1" applyProtection="1">
      <protection locked="0"/>
    </xf>
    <xf numFmtId="0" fontId="2" fillId="2" borderId="2" xfId="2" applyNumberFormat="1" applyFont="1" applyFill="1" applyBorder="1" applyProtection="1">
      <protection locked="0"/>
    </xf>
    <xf numFmtId="168" fontId="2" fillId="2" borderId="2" xfId="1" applyNumberFormat="1" applyFont="1" applyFill="1" applyBorder="1" applyProtection="1">
      <protection locked="0"/>
    </xf>
    <xf numFmtId="169" fontId="2" fillId="2" borderId="2" xfId="2" applyNumberFormat="1" applyFont="1" applyFill="1" applyBorder="1" applyProtection="1">
      <protection locked="0"/>
    </xf>
    <xf numFmtId="168" fontId="2" fillId="2" borderId="13" xfId="1" applyNumberFormat="1" applyFont="1" applyFill="1" applyBorder="1" applyProtection="1">
      <protection locked="0"/>
    </xf>
    <xf numFmtId="10" fontId="2" fillId="2" borderId="2" xfId="2" applyNumberFormat="1" applyFont="1" applyFill="1" applyBorder="1" applyProtection="1">
      <protection locked="0"/>
    </xf>
    <xf numFmtId="10" fontId="2" fillId="2" borderId="13" xfId="2" applyNumberFormat="1" applyFont="1" applyFill="1" applyBorder="1" applyProtection="1">
      <protection locked="0"/>
    </xf>
    <xf numFmtId="169" fontId="2" fillId="2" borderId="13" xfId="2" applyNumberFormat="1" applyFont="1" applyFill="1" applyBorder="1" applyProtection="1">
      <protection locked="0"/>
    </xf>
    <xf numFmtId="169" fontId="2" fillId="2" borderId="13" xfId="0" applyNumberFormat="1" applyFont="1" applyFill="1" applyBorder="1" applyProtection="1">
      <protection locked="0"/>
    </xf>
    <xf numFmtId="170" fontId="2" fillId="2" borderId="13" xfId="1" applyNumberFormat="1" applyFont="1" applyFill="1" applyBorder="1" applyProtection="1">
      <protection locked="0"/>
    </xf>
    <xf numFmtId="3" fontId="2" fillId="2" borderId="13" xfId="1" applyNumberFormat="1" applyFont="1" applyFill="1" applyBorder="1" applyProtection="1">
      <protection locked="0"/>
    </xf>
    <xf numFmtId="3" fontId="2" fillId="2" borderId="2" xfId="1" applyNumberFormat="1" applyFont="1" applyFill="1" applyBorder="1" applyProtection="1">
      <protection locked="0"/>
    </xf>
    <xf numFmtId="3" fontId="2" fillId="2" borderId="13" xfId="2" applyNumberFormat="1" applyFont="1" applyFill="1" applyBorder="1" applyProtection="1">
      <protection locked="0"/>
    </xf>
    <xf numFmtId="3" fontId="2" fillId="2" borderId="2" xfId="2" applyNumberFormat="1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9" fontId="2" fillId="2" borderId="13" xfId="2" applyFont="1" applyFill="1" applyBorder="1" applyProtection="1">
      <protection locked="0"/>
    </xf>
    <xf numFmtId="0" fontId="0" fillId="11" borderId="7" xfId="0" applyFill="1" applyBorder="1"/>
    <xf numFmtId="0" fontId="0" fillId="11" borderId="9" xfId="0" applyFill="1" applyBorder="1"/>
    <xf numFmtId="0" fontId="0" fillId="11" borderId="12" xfId="0" applyFill="1" applyBorder="1"/>
    <xf numFmtId="0" fontId="0" fillId="15" borderId="7" xfId="0" applyFill="1" applyBorder="1"/>
    <xf numFmtId="0" fontId="0" fillId="15" borderId="9" xfId="0" applyFill="1" applyBorder="1"/>
    <xf numFmtId="0" fontId="0" fillId="15" borderId="12" xfId="0" applyFill="1" applyBorder="1"/>
    <xf numFmtId="0" fontId="0" fillId="12" borderId="7" xfId="0" applyFill="1" applyBorder="1"/>
    <xf numFmtId="0" fontId="0" fillId="12" borderId="9" xfId="0" applyFill="1" applyBorder="1"/>
    <xf numFmtId="0" fontId="2" fillId="12" borderId="0" xfId="0" applyFont="1" applyFill="1" applyBorder="1"/>
    <xf numFmtId="0" fontId="0" fillId="7" borderId="2" xfId="0" applyFill="1" applyBorder="1"/>
    <xf numFmtId="0" fontId="0" fillId="15" borderId="0" xfId="0" applyFont="1" applyFill="1" applyBorder="1"/>
    <xf numFmtId="0" fontId="0" fillId="15" borderId="9" xfId="0" applyFont="1" applyFill="1" applyBorder="1"/>
    <xf numFmtId="0" fontId="0" fillId="15" borderId="8" xfId="0" applyFont="1" applyFill="1" applyBorder="1"/>
    <xf numFmtId="0" fontId="0" fillId="15" borderId="11" xfId="0" applyFont="1" applyFill="1" applyBorder="1"/>
    <xf numFmtId="0" fontId="5" fillId="7" borderId="1" xfId="0" applyFont="1" applyFill="1" applyBorder="1" applyAlignment="1">
      <alignment vertical="center"/>
    </xf>
    <xf numFmtId="0" fontId="0" fillId="7" borderId="14" xfId="0" applyFont="1" applyFill="1" applyBorder="1"/>
    <xf numFmtId="0" fontId="5" fillId="12" borderId="5" xfId="0" applyFont="1" applyFill="1" applyBorder="1" applyAlignment="1">
      <alignment vertical="center"/>
    </xf>
    <xf numFmtId="0" fontId="0" fillId="12" borderId="6" xfId="0" applyFont="1" applyFill="1" applyBorder="1"/>
    <xf numFmtId="0" fontId="18" fillId="12" borderId="8" xfId="0" applyFont="1" applyFill="1" applyBorder="1" applyAlignment="1">
      <alignment vertical="center"/>
    </xf>
    <xf numFmtId="0" fontId="0" fillId="12" borderId="0" xfId="0" applyFont="1" applyFill="1" applyBorder="1"/>
    <xf numFmtId="0" fontId="0" fillId="12" borderId="8" xfId="0" applyFont="1" applyFill="1" applyBorder="1"/>
    <xf numFmtId="0" fontId="0" fillId="12" borderId="8" xfId="0" applyFont="1" applyFill="1" applyBorder="1" applyAlignment="1">
      <alignment horizontal="left" vertical="center" indent="4"/>
    </xf>
    <xf numFmtId="0" fontId="6" fillId="11" borderId="5" xfId="0" applyFont="1" applyFill="1" applyBorder="1" applyAlignment="1">
      <alignment vertical="center"/>
    </xf>
    <xf numFmtId="0" fontId="0" fillId="11" borderId="6" xfId="0" applyFont="1" applyFill="1" applyBorder="1"/>
    <xf numFmtId="0" fontId="6" fillId="11" borderId="8" xfId="0" applyFont="1" applyFill="1" applyBorder="1" applyAlignment="1">
      <alignment vertical="center"/>
    </xf>
    <xf numFmtId="0" fontId="0" fillId="11" borderId="0" xfId="0" applyFont="1" applyFill="1" applyBorder="1"/>
    <xf numFmtId="0" fontId="2" fillId="11" borderId="8" xfId="0" applyFont="1" applyFill="1" applyBorder="1" applyAlignment="1">
      <alignment horizontal="left" vertical="center" indent="4"/>
    </xf>
    <xf numFmtId="0" fontId="0" fillId="11" borderId="8" xfId="0" applyFont="1" applyFill="1" applyBorder="1" applyAlignment="1">
      <alignment horizontal="left" vertical="center" indent="4"/>
    </xf>
    <xf numFmtId="0" fontId="0" fillId="11" borderId="11" xfId="0" applyFont="1" applyFill="1" applyBorder="1"/>
    <xf numFmtId="0" fontId="6" fillId="15" borderId="5" xfId="0" applyFont="1" applyFill="1" applyBorder="1" applyAlignment="1">
      <alignment vertical="center"/>
    </xf>
    <xf numFmtId="0" fontId="0" fillId="15" borderId="6" xfId="0" applyFont="1" applyFill="1" applyBorder="1"/>
    <xf numFmtId="0" fontId="19" fillId="15" borderId="8" xfId="0" applyFont="1" applyFill="1" applyBorder="1" applyAlignment="1">
      <alignment vertical="center"/>
    </xf>
    <xf numFmtId="0" fontId="2" fillId="15" borderId="8" xfId="0" applyFont="1" applyFill="1" applyBorder="1" applyAlignment="1">
      <alignment vertical="center"/>
    </xf>
    <xf numFmtId="0" fontId="0" fillId="15" borderId="10" xfId="0" applyFont="1" applyFill="1" applyBorder="1"/>
    <xf numFmtId="0" fontId="0" fillId="11" borderId="10" xfId="0" applyFont="1" applyFill="1" applyBorder="1" applyAlignment="1">
      <alignment horizontal="left" vertical="center" indent="4"/>
    </xf>
    <xf numFmtId="0" fontId="2" fillId="12" borderId="8" xfId="0" applyFont="1" applyFill="1" applyBorder="1" applyAlignment="1">
      <alignment horizontal="left" vertical="center" indent="4"/>
    </xf>
    <xf numFmtId="0" fontId="0" fillId="12" borderId="8" xfId="0" applyFont="1" applyFill="1" applyBorder="1" applyAlignment="1">
      <alignment horizontal="left" vertical="center" indent="8"/>
    </xf>
    <xf numFmtId="0" fontId="0" fillId="12" borderId="0" xfId="0" applyFont="1" applyFill="1" applyBorder="1" applyAlignment="1">
      <alignment horizontal="left" vertical="center" indent="4"/>
    </xf>
    <xf numFmtId="0" fontId="0" fillId="12" borderId="8" xfId="0" applyFont="1" applyFill="1" applyBorder="1" applyAlignment="1">
      <alignment vertical="center"/>
    </xf>
    <xf numFmtId="0" fontId="20" fillId="12" borderId="0" xfId="0" applyFont="1" applyFill="1" applyBorder="1"/>
    <xf numFmtId="0" fontId="10" fillId="5" borderId="0" xfId="0" applyFont="1" applyFill="1" applyBorder="1"/>
    <xf numFmtId="0" fontId="0" fillId="0" borderId="0" xfId="0" applyProtection="1"/>
    <xf numFmtId="0" fontId="6" fillId="2" borderId="13" xfId="0" applyFont="1" applyFill="1" applyBorder="1" applyProtection="1"/>
    <xf numFmtId="0" fontId="6" fillId="0" borderId="1" xfId="0" applyFont="1" applyFill="1" applyBorder="1" applyProtection="1"/>
    <xf numFmtId="0" fontId="5" fillId="0" borderId="1" xfId="0" applyFont="1" applyBorder="1" applyProtection="1"/>
    <xf numFmtId="0" fontId="15" fillId="11" borderId="5" xfId="0" applyFont="1" applyFill="1" applyBorder="1" applyProtection="1"/>
    <xf numFmtId="0" fontId="2" fillId="11" borderId="13" xfId="0" applyFont="1" applyFill="1" applyBorder="1" applyAlignment="1" applyProtection="1">
      <alignment horizontal="left" indent="2"/>
    </xf>
    <xf numFmtId="0" fontId="0" fillId="0" borderId="8" xfId="0" applyBorder="1" applyProtection="1"/>
    <xf numFmtId="0" fontId="2" fillId="0" borderId="8" xfId="0" applyFont="1" applyFill="1" applyBorder="1" applyProtection="1"/>
    <xf numFmtId="0" fontId="0" fillId="11" borderId="10" xfId="0" applyFill="1" applyBorder="1" applyProtection="1"/>
    <xf numFmtId="0" fontId="15" fillId="13" borderId="5" xfId="0" applyFont="1" applyFill="1" applyBorder="1" applyProtection="1"/>
    <xf numFmtId="0" fontId="2" fillId="13" borderId="13" xfId="0" applyFont="1" applyFill="1" applyBorder="1" applyAlignment="1" applyProtection="1">
      <alignment horizontal="left" indent="2"/>
    </xf>
    <xf numFmtId="0" fontId="0" fillId="13" borderId="10" xfId="0" applyFill="1" applyBorder="1" applyProtection="1"/>
    <xf numFmtId="0" fontId="15" fillId="12" borderId="5" xfId="0" applyFont="1" applyFill="1" applyBorder="1" applyProtection="1"/>
    <xf numFmtId="0" fontId="2" fillId="12" borderId="13" xfId="0" applyFont="1" applyFill="1" applyBorder="1" applyAlignment="1" applyProtection="1">
      <alignment horizontal="left" indent="2"/>
    </xf>
    <xf numFmtId="0" fontId="0" fillId="12" borderId="10" xfId="0" applyFill="1" applyBorder="1" applyProtection="1"/>
    <xf numFmtId="0" fontId="15" fillId="16" borderId="1" xfId="0" applyFont="1" applyFill="1" applyBorder="1" applyProtection="1"/>
    <xf numFmtId="0" fontId="2" fillId="15" borderId="10" xfId="0" applyFont="1" applyFill="1" applyBorder="1" applyProtection="1"/>
    <xf numFmtId="0" fontId="2" fillId="0" borderId="1" xfId="0" applyFont="1" applyFill="1" applyBorder="1" applyProtection="1"/>
    <xf numFmtId="0" fontId="14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  <xf numFmtId="0" fontId="2" fillId="6" borderId="13" xfId="0" applyFont="1" applyFill="1" applyBorder="1" applyProtection="1"/>
    <xf numFmtId="0" fontId="2" fillId="8" borderId="13" xfId="0" applyFont="1" applyFill="1" applyBorder="1" applyProtection="1"/>
    <xf numFmtId="0" fontId="2" fillId="0" borderId="13" xfId="0" applyFont="1" applyBorder="1" applyProtection="1"/>
    <xf numFmtId="0" fontId="2" fillId="11" borderId="11" xfId="0" applyFont="1" applyFill="1" applyBorder="1" applyProtection="1"/>
    <xf numFmtId="0" fontId="2" fillId="13" borderId="11" xfId="0" applyFont="1" applyFill="1" applyBorder="1" applyProtection="1"/>
    <xf numFmtId="0" fontId="2" fillId="12" borderId="11" xfId="0" applyFont="1" applyFill="1" applyBorder="1" applyProtection="1"/>
    <xf numFmtId="0" fontId="2" fillId="15" borderId="11" xfId="0" applyFont="1" applyFill="1" applyBorder="1" applyProtection="1"/>
    <xf numFmtId="3" fontId="2" fillId="0" borderId="13" xfId="1" applyNumberFormat="1" applyFont="1" applyBorder="1" applyProtection="1"/>
    <xf numFmtId="3" fontId="2" fillId="0" borderId="13" xfId="0" applyNumberFormat="1" applyFont="1" applyBorder="1" applyProtection="1"/>
    <xf numFmtId="3" fontId="2" fillId="0" borderId="13" xfId="2" applyNumberFormat="1" applyFont="1" applyBorder="1" applyProtection="1"/>
    <xf numFmtId="4" fontId="2" fillId="0" borderId="13" xfId="1" applyNumberFormat="1" applyFont="1" applyBorder="1" applyProtection="1"/>
    <xf numFmtId="164" fontId="2" fillId="0" borderId="13" xfId="1" applyFont="1" applyBorder="1" applyProtection="1"/>
    <xf numFmtId="10" fontId="2" fillId="0" borderId="13" xfId="1" applyNumberFormat="1" applyFont="1" applyBorder="1" applyProtection="1"/>
    <xf numFmtId="0" fontId="2" fillId="11" borderId="12" xfId="0" applyFont="1" applyFill="1" applyBorder="1" applyProtection="1"/>
    <xf numFmtId="0" fontId="2" fillId="13" borderId="12" xfId="0" applyFont="1" applyFill="1" applyBorder="1" applyProtection="1"/>
    <xf numFmtId="0" fontId="2" fillId="12" borderId="12" xfId="0" applyFont="1" applyFill="1" applyBorder="1" applyProtection="1"/>
    <xf numFmtId="0" fontId="2" fillId="15" borderId="12" xfId="0" applyFont="1" applyFill="1" applyBorder="1" applyProtection="1"/>
    <xf numFmtId="164" fontId="0" fillId="18" borderId="0" xfId="1" applyFont="1" applyFill="1" applyProtection="1"/>
    <xf numFmtId="0" fontId="2" fillId="18" borderId="0" xfId="0" applyFont="1" applyFill="1" applyBorder="1" applyProtection="1"/>
    <xf numFmtId="0" fontId="2" fillId="16" borderId="1" xfId="0" applyFont="1" applyFill="1" applyBorder="1" applyAlignment="1" applyProtection="1">
      <alignment horizontal="left" indent="2"/>
    </xf>
    <xf numFmtId="0" fontId="2" fillId="16" borderId="10" xfId="0" applyFont="1" applyFill="1" applyBorder="1" applyAlignment="1" applyProtection="1">
      <alignment horizontal="left" indent="2"/>
    </xf>
    <xf numFmtId="0" fontId="0" fillId="18" borderId="0" xfId="0" applyFill="1" applyProtection="1"/>
    <xf numFmtId="0" fontId="2" fillId="12" borderId="8" xfId="0" applyFont="1" applyFill="1" applyBorder="1" applyAlignment="1">
      <alignment horizontal="left" vertical="center"/>
    </xf>
    <xf numFmtId="0" fontId="2" fillId="12" borderId="8" xfId="0" applyFont="1" applyFill="1" applyBorder="1"/>
    <xf numFmtId="0" fontId="0" fillId="12" borderId="0" xfId="0" applyFill="1"/>
    <xf numFmtId="166" fontId="0" fillId="18" borderId="0" xfId="1" applyNumberFormat="1" applyFont="1" applyFill="1"/>
    <xf numFmtId="0" fontId="21" fillId="20" borderId="1" xfId="0" applyFont="1" applyFill="1" applyBorder="1" applyProtection="1"/>
    <xf numFmtId="0" fontId="0" fillId="18" borderId="0" xfId="0" applyFill="1"/>
    <xf numFmtId="0" fontId="10" fillId="18" borderId="0" xfId="0" applyFont="1" applyFill="1" applyProtection="1"/>
    <xf numFmtId="0" fontId="2" fillId="18" borderId="0" xfId="0" applyFont="1" applyFill="1"/>
    <xf numFmtId="164" fontId="0" fillId="18" borderId="0" xfId="1" applyFont="1" applyFill="1"/>
    <xf numFmtId="0" fontId="2" fillId="18" borderId="0" xfId="0" applyFont="1" applyFill="1" applyProtection="1"/>
    <xf numFmtId="166" fontId="2" fillId="18" borderId="0" xfId="1" applyNumberFormat="1" applyFont="1" applyFill="1"/>
    <xf numFmtId="0" fontId="0" fillId="18" borderId="0" xfId="1" applyNumberFormat="1" applyFont="1" applyFill="1" applyProtection="1"/>
    <xf numFmtId="164" fontId="0" fillId="18" borderId="0" xfId="0" applyNumberFormat="1" applyFill="1"/>
    <xf numFmtId="0" fontId="0" fillId="18" borderId="0" xfId="1" applyNumberFormat="1" applyFont="1" applyFill="1"/>
    <xf numFmtId="9" fontId="0" fillId="18" borderId="0" xfId="1" applyNumberFormat="1" applyFont="1" applyFill="1"/>
    <xf numFmtId="9" fontId="0" fillId="18" borderId="0" xfId="0" applyNumberFormat="1" applyFill="1"/>
    <xf numFmtId="165" fontId="2" fillId="18" borderId="0" xfId="2" applyNumberFormat="1" applyFont="1" applyFill="1" applyProtection="1"/>
    <xf numFmtId="0" fontId="0" fillId="18" borderId="0" xfId="0" applyNumberFormat="1" applyFill="1"/>
    <xf numFmtId="165" fontId="0" fillId="18" borderId="0" xfId="2" applyNumberFormat="1" applyFont="1" applyFill="1" applyProtection="1"/>
    <xf numFmtId="9" fontId="0" fillId="18" borderId="0" xfId="2" applyFont="1" applyFill="1" applyProtection="1"/>
    <xf numFmtId="166" fontId="0" fillId="18" borderId="0" xfId="0" applyNumberFormat="1" applyFill="1"/>
    <xf numFmtId="166" fontId="0" fillId="18" borderId="0" xfId="1" applyNumberFormat="1" applyFont="1" applyFill="1" applyProtection="1"/>
    <xf numFmtId="0" fontId="13" fillId="18" borderId="0" xfId="0" applyFont="1" applyFill="1" applyBorder="1" applyProtection="1"/>
    <xf numFmtId="164" fontId="2" fillId="18" borderId="0" xfId="1" applyFont="1" applyFill="1" applyProtection="1"/>
    <xf numFmtId="0" fontId="0" fillId="18" borderId="8" xfId="0" applyFill="1" applyBorder="1" applyProtection="1"/>
    <xf numFmtId="0" fontId="2" fillId="18" borderId="9" xfId="0" applyFont="1" applyFill="1" applyBorder="1" applyProtection="1"/>
    <xf numFmtId="0" fontId="2" fillId="18" borderId="8" xfId="0" applyFont="1" applyFill="1" applyBorder="1" applyProtection="1"/>
    <xf numFmtId="0" fontId="0" fillId="18" borderId="0" xfId="0" applyFill="1" applyBorder="1" applyProtection="1"/>
    <xf numFmtId="0" fontId="2" fillId="18" borderId="11" xfId="0" applyFont="1" applyFill="1" applyBorder="1" applyProtection="1"/>
    <xf numFmtId="0" fontId="2" fillId="18" borderId="12" xfId="0" applyFont="1" applyFill="1" applyBorder="1" applyProtection="1"/>
    <xf numFmtId="0" fontId="2" fillId="18" borderId="10" xfId="0" applyFont="1" applyFill="1" applyBorder="1" applyProtection="1"/>
    <xf numFmtId="3" fontId="2" fillId="18" borderId="0" xfId="2" applyNumberFormat="1" applyFont="1" applyFill="1" applyBorder="1" applyProtection="1"/>
    <xf numFmtId="3" fontId="2" fillId="18" borderId="0" xfId="1" applyNumberFormat="1" applyFont="1" applyFill="1" applyBorder="1" applyProtection="1"/>
    <xf numFmtId="4" fontId="2" fillId="18" borderId="0" xfId="1" applyNumberFormat="1" applyFont="1" applyFill="1" applyBorder="1" applyProtection="1"/>
    <xf numFmtId="164" fontId="2" fillId="18" borderId="0" xfId="1" applyFont="1" applyFill="1" applyBorder="1" applyProtection="1"/>
    <xf numFmtId="10" fontId="2" fillId="18" borderId="0" xfId="1" applyNumberFormat="1" applyFont="1" applyFill="1" applyBorder="1" applyProtection="1"/>
    <xf numFmtId="1" fontId="2" fillId="18" borderId="0" xfId="1" applyNumberFormat="1" applyFont="1" applyFill="1" applyBorder="1" applyProtection="1"/>
    <xf numFmtId="167" fontId="0" fillId="18" borderId="0" xfId="1" applyNumberFormat="1" applyFont="1" applyFill="1" applyProtection="1"/>
    <xf numFmtId="0" fontId="7" fillId="18" borderId="0" xfId="0" applyFont="1" applyFill="1" applyProtection="1"/>
    <xf numFmtId="0" fontId="0" fillId="18" borderId="9" xfId="0" applyFill="1" applyBorder="1" applyProtection="1"/>
    <xf numFmtId="0" fontId="5" fillId="18" borderId="5" xfId="0" applyFont="1" applyFill="1" applyBorder="1" applyProtection="1"/>
    <xf numFmtId="164" fontId="2" fillId="18" borderId="9" xfId="1" applyFont="1" applyFill="1" applyBorder="1" applyProtection="1"/>
    <xf numFmtId="0" fontId="0" fillId="0" borderId="0" xfId="0" applyBorder="1" applyProtection="1"/>
    <xf numFmtId="0" fontId="0" fillId="0" borderId="9" xfId="0" applyBorder="1" applyProtection="1"/>
    <xf numFmtId="165" fontId="2" fillId="18" borderId="9" xfId="2" applyNumberFormat="1" applyFont="1" applyFill="1" applyBorder="1" applyProtection="1"/>
    <xf numFmtId="0" fontId="2" fillId="18" borderId="8" xfId="0" applyFont="1" applyFill="1" applyBorder="1" applyAlignment="1" applyProtection="1">
      <alignment wrapText="1"/>
    </xf>
    <xf numFmtId="0" fontId="23" fillId="18" borderId="8" xfId="0" applyFont="1" applyFill="1" applyBorder="1" applyProtection="1"/>
    <xf numFmtId="166" fontId="0" fillId="18" borderId="0" xfId="1" applyNumberFormat="1" applyFont="1" applyFill="1" applyBorder="1" applyProtection="1"/>
    <xf numFmtId="0" fontId="0" fillId="18" borderId="9" xfId="1" applyNumberFormat="1" applyFont="1" applyFill="1" applyBorder="1" applyProtection="1"/>
    <xf numFmtId="3" fontId="2" fillId="18" borderId="9" xfId="0" applyNumberFormat="1" applyFont="1" applyFill="1" applyBorder="1" applyProtection="1"/>
    <xf numFmtId="3" fontId="2" fillId="18" borderId="9" xfId="1" applyNumberFormat="1" applyFont="1" applyFill="1" applyBorder="1" applyProtection="1"/>
    <xf numFmtId="0" fontId="0" fillId="18" borderId="0" xfId="0" applyFill="1" applyBorder="1"/>
    <xf numFmtId="0" fontId="21" fillId="18" borderId="8" xfId="0" applyFont="1" applyFill="1" applyBorder="1" applyProtection="1"/>
    <xf numFmtId="10" fontId="2" fillId="18" borderId="9" xfId="1" applyNumberFormat="1" applyFont="1" applyFill="1" applyBorder="1" applyProtection="1"/>
    <xf numFmtId="1" fontId="2" fillId="18" borderId="9" xfId="1" applyNumberFormat="1" applyFont="1" applyFill="1" applyBorder="1" applyProtection="1"/>
    <xf numFmtId="1" fontId="2" fillId="18" borderId="0" xfId="0" applyNumberFormat="1" applyFont="1" applyFill="1" applyBorder="1" applyProtection="1"/>
    <xf numFmtId="1" fontId="2" fillId="18" borderId="9" xfId="0" applyNumberFormat="1" applyFont="1" applyFill="1" applyBorder="1" applyProtection="1"/>
    <xf numFmtId="1" fontId="2" fillId="0" borderId="9" xfId="0" applyNumberFormat="1" applyFont="1" applyBorder="1" applyProtection="1"/>
    <xf numFmtId="0" fontId="5" fillId="10" borderId="13" xfId="0" applyFont="1" applyFill="1" applyBorder="1" applyProtection="1"/>
    <xf numFmtId="2" fontId="2" fillId="2" borderId="13" xfId="1" applyNumberFormat="1" applyFont="1" applyFill="1" applyBorder="1" applyProtection="1">
      <protection locked="0"/>
    </xf>
    <xf numFmtId="0" fontId="0" fillId="18" borderId="0" xfId="0" applyFont="1" applyFill="1" applyBorder="1"/>
    <xf numFmtId="0" fontId="0" fillId="18" borderId="0" xfId="0" applyFont="1" applyFill="1"/>
    <xf numFmtId="0" fontId="18" fillId="18" borderId="0" xfId="0" applyFont="1" applyFill="1" applyAlignment="1">
      <alignment vertical="center"/>
    </xf>
    <xf numFmtId="0" fontId="0" fillId="18" borderId="11" xfId="0" applyFont="1" applyFill="1" applyBorder="1"/>
    <xf numFmtId="0" fontId="0" fillId="18" borderId="1" xfId="0" applyFill="1" applyBorder="1" applyProtection="1"/>
    <xf numFmtId="0" fontId="0" fillId="18" borderId="2" xfId="0" applyFill="1" applyBorder="1" applyProtection="1"/>
    <xf numFmtId="0" fontId="5" fillId="18" borderId="0" xfId="0" applyFont="1" applyFill="1"/>
    <xf numFmtId="3" fontId="2" fillId="0" borderId="0" xfId="1" applyNumberFormat="1" applyFont="1" applyBorder="1" applyProtection="1"/>
    <xf numFmtId="3" fontId="2" fillId="0" borderId="9" xfId="1" applyNumberFormat="1" applyFont="1" applyBorder="1" applyProtection="1"/>
    <xf numFmtId="0" fontId="25" fillId="0" borderId="8" xfId="0" applyFont="1" applyFill="1" applyBorder="1" applyProtection="1"/>
    <xf numFmtId="0" fontId="12" fillId="0" borderId="0" xfId="0" applyFont="1" applyFill="1" applyBorder="1" applyProtection="1"/>
    <xf numFmtId="0" fontId="12" fillId="18" borderId="0" xfId="0" applyFont="1" applyFill="1" applyBorder="1" applyProtection="1">
      <protection locked="0"/>
    </xf>
    <xf numFmtId="9" fontId="2" fillId="0" borderId="13" xfId="2" applyFont="1" applyBorder="1" applyProtection="1"/>
    <xf numFmtId="0" fontId="2" fillId="7" borderId="13" xfId="0" applyFont="1" applyFill="1" applyBorder="1" applyProtection="1">
      <protection locked="0"/>
    </xf>
    <xf numFmtId="0" fontId="26" fillId="11" borderId="8" xfId="0" applyFont="1" applyFill="1" applyBorder="1" applyAlignment="1">
      <alignment horizontal="left" vertical="center" indent="4"/>
    </xf>
    <xf numFmtId="0" fontId="26" fillId="11" borderId="0" xfId="0" applyFont="1" applyFill="1" applyBorder="1" applyAlignment="1">
      <alignment horizontal="left" vertical="center" indent="4"/>
    </xf>
    <xf numFmtId="0" fontId="0" fillId="11" borderId="0" xfId="0" applyFill="1"/>
    <xf numFmtId="0" fontId="2" fillId="11" borderId="0" xfId="0" applyFont="1" applyFill="1" applyBorder="1" applyAlignment="1">
      <alignment horizontal="left" vertical="center"/>
    </xf>
    <xf numFmtId="0" fontId="6" fillId="18" borderId="0" xfId="0" applyFont="1" applyFill="1" applyAlignment="1">
      <alignment vertical="center"/>
    </xf>
    <xf numFmtId="0" fontId="0" fillId="12" borderId="10" xfId="0" applyFont="1" applyFill="1" applyBorder="1" applyAlignment="1">
      <alignment horizontal="left" vertical="center" indent="4"/>
    </xf>
    <xf numFmtId="0" fontId="0" fillId="12" borderId="11" xfId="0" applyFont="1" applyFill="1" applyBorder="1" applyAlignment="1">
      <alignment horizontal="left" vertical="center" indent="4"/>
    </xf>
    <xf numFmtId="0" fontId="0" fillId="12" borderId="11" xfId="0" applyFont="1" applyFill="1" applyBorder="1"/>
    <xf numFmtId="0" fontId="0" fillId="12" borderId="12" xfId="0" applyFill="1" applyBorder="1"/>
    <xf numFmtId="0" fontId="28" fillId="7" borderId="13" xfId="0" applyFont="1" applyFill="1" applyBorder="1" applyProtection="1">
      <protection locked="0"/>
    </xf>
    <xf numFmtId="0" fontId="29" fillId="7" borderId="13" xfId="0" applyFont="1" applyFill="1" applyBorder="1" applyProtection="1">
      <protection locked="0"/>
    </xf>
    <xf numFmtId="0" fontId="28" fillId="7" borderId="13" xfId="0" applyFont="1" applyFill="1" applyBorder="1" applyAlignment="1" applyProtection="1">
      <alignment wrapText="1"/>
      <protection locked="0"/>
    </xf>
    <xf numFmtId="0" fontId="4" fillId="10" borderId="13" xfId="0" applyFont="1" applyFill="1" applyBorder="1" applyProtection="1"/>
    <xf numFmtId="0" fontId="24" fillId="10" borderId="1" xfId="0" applyFont="1" applyFill="1" applyBorder="1" applyProtection="1"/>
    <xf numFmtId="0" fontId="5" fillId="10" borderId="14" xfId="0" applyFont="1" applyFill="1" applyBorder="1" applyProtection="1"/>
    <xf numFmtId="0" fontId="5" fillId="10" borderId="2" xfId="0" applyFont="1" applyFill="1" applyBorder="1" applyProtection="1"/>
    <xf numFmtId="166" fontId="5" fillId="10" borderId="13" xfId="1" applyNumberFormat="1" applyFont="1" applyFill="1" applyBorder="1" applyProtection="1"/>
    <xf numFmtId="0" fontId="5" fillId="10" borderId="13" xfId="1" applyNumberFormat="1" applyFont="1" applyFill="1" applyBorder="1" applyProtection="1"/>
    <xf numFmtId="164" fontId="5" fillId="10" borderId="13" xfId="1" applyFont="1" applyFill="1" applyBorder="1" applyProtection="1"/>
    <xf numFmtId="4" fontId="5" fillId="10" borderId="13" xfId="1" applyNumberFormat="1" applyFont="1" applyFill="1" applyBorder="1" applyProtection="1"/>
    <xf numFmtId="3" fontId="5" fillId="10" borderId="13" xfId="1" applyNumberFormat="1" applyFont="1" applyFill="1" applyBorder="1" applyProtection="1"/>
    <xf numFmtId="0" fontId="5" fillId="19" borderId="13" xfId="0" applyFont="1" applyFill="1" applyBorder="1" applyProtection="1"/>
    <xf numFmtId="0" fontId="5" fillId="20" borderId="13" xfId="0" applyFont="1" applyFill="1" applyBorder="1" applyProtection="1"/>
    <xf numFmtId="0" fontId="21" fillId="19" borderId="13" xfId="0" applyFont="1" applyFill="1" applyBorder="1" applyProtection="1"/>
    <xf numFmtId="0" fontId="15" fillId="15" borderId="13" xfId="0" applyFont="1" applyFill="1" applyBorder="1" applyProtection="1"/>
    <xf numFmtId="0" fontId="15" fillId="13" borderId="13" xfId="0" applyFont="1" applyFill="1" applyBorder="1" applyProtection="1"/>
    <xf numFmtId="0" fontId="5" fillId="18" borderId="0" xfId="0" applyFont="1" applyFill="1" applyBorder="1" applyProtection="1"/>
    <xf numFmtId="0" fontId="5" fillId="18" borderId="9" xfId="0" applyFont="1" applyFill="1" applyBorder="1" applyProtection="1"/>
    <xf numFmtId="0" fontId="15" fillId="11" borderId="13" xfId="0" applyFont="1" applyFill="1" applyBorder="1" applyProtection="1"/>
    <xf numFmtId="165" fontId="2" fillId="18" borderId="0" xfId="2" applyNumberFormat="1" applyFont="1" applyFill="1" applyBorder="1" applyProtection="1"/>
    <xf numFmtId="9" fontId="2" fillId="18" borderId="0" xfId="2" applyFont="1" applyFill="1" applyBorder="1" applyProtection="1"/>
    <xf numFmtId="9" fontId="15" fillId="12" borderId="13" xfId="2" applyFont="1" applyFill="1" applyBorder="1" applyProtection="1"/>
    <xf numFmtId="165" fontId="15" fillId="12" borderId="13" xfId="2" applyNumberFormat="1" applyFont="1" applyFill="1" applyBorder="1" applyProtection="1"/>
    <xf numFmtId="0" fontId="2" fillId="18" borderId="0" xfId="2" applyNumberFormat="1" applyFont="1" applyFill="1" applyBorder="1" applyProtection="1"/>
    <xf numFmtId="0" fontId="2" fillId="18" borderId="9" xfId="2" applyNumberFormat="1" applyFont="1" applyFill="1" applyBorder="1" applyProtection="1"/>
    <xf numFmtId="0" fontId="0" fillId="0" borderId="0" xfId="0" applyFont="1" applyFill="1"/>
    <xf numFmtId="0" fontId="5" fillId="21" borderId="13" xfId="0" applyFont="1" applyFill="1" applyBorder="1" applyProtection="1"/>
    <xf numFmtId="0" fontId="28" fillId="0" borderId="13" xfId="0" applyFont="1" applyFill="1" applyBorder="1" applyAlignment="1" applyProtection="1">
      <alignment horizontal="left" indent="1"/>
    </xf>
    <xf numFmtId="0" fontId="28" fillId="0" borderId="13" xfId="0" applyFont="1" applyFill="1" applyBorder="1" applyAlignment="1" applyProtection="1">
      <alignment horizontal="left" indent="2"/>
    </xf>
    <xf numFmtId="0" fontId="28" fillId="0" borderId="15" xfId="0" applyFont="1" applyFill="1" applyBorder="1" applyAlignment="1" applyProtection="1">
      <alignment horizontal="left" indent="1"/>
    </xf>
    <xf numFmtId="0" fontId="28" fillId="0" borderId="16" xfId="0" applyFont="1" applyFill="1" applyBorder="1" applyAlignment="1" applyProtection="1">
      <alignment horizontal="left" indent="1"/>
    </xf>
    <xf numFmtId="0" fontId="28" fillId="0" borderId="17" xfId="0" applyFont="1" applyFill="1" applyBorder="1" applyAlignment="1" applyProtection="1">
      <alignment horizontal="left" indent="1"/>
    </xf>
    <xf numFmtId="0" fontId="30" fillId="0" borderId="13" xfId="0" applyFont="1" applyFill="1" applyBorder="1" applyAlignment="1" applyProtection="1">
      <alignment horizontal="left" indent="1"/>
    </xf>
    <xf numFmtId="0" fontId="30" fillId="14" borderId="13" xfId="0" applyFont="1" applyFill="1" applyBorder="1" applyProtection="1">
      <protection locked="0"/>
    </xf>
    <xf numFmtId="0" fontId="0" fillId="11" borderId="11" xfId="0" applyFill="1" applyBorder="1"/>
    <xf numFmtId="0" fontId="0" fillId="11" borderId="0" xfId="0" applyFont="1" applyFill="1" applyBorder="1" applyAlignment="1">
      <alignment horizontal="left" vertical="center" indent="4"/>
    </xf>
    <xf numFmtId="0" fontId="0" fillId="11" borderId="0" xfId="0" applyFill="1" applyBorder="1"/>
    <xf numFmtId="0" fontId="0" fillId="8" borderId="6" xfId="0" applyFill="1" applyBorder="1"/>
    <xf numFmtId="0" fontId="0" fillId="8" borderId="7" xfId="0" applyFill="1" applyBorder="1"/>
    <xf numFmtId="0" fontId="2" fillId="8" borderId="8" xfId="0" applyFont="1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8" xfId="0" applyFont="1" applyFill="1" applyBorder="1"/>
    <xf numFmtId="0" fontId="0" fillId="8" borderId="8" xfId="0" applyFill="1" applyBorder="1"/>
    <xf numFmtId="0" fontId="0" fillId="8" borderId="11" xfId="0" applyFill="1" applyBorder="1"/>
    <xf numFmtId="0" fontId="0" fillId="8" borderId="12" xfId="0" applyFill="1" applyBorder="1"/>
    <xf numFmtId="0" fontId="6" fillId="8" borderId="5" xfId="0" applyFont="1" applyFill="1" applyBorder="1"/>
    <xf numFmtId="0" fontId="0" fillId="8" borderId="0" xfId="0" applyFill="1"/>
    <xf numFmtId="0" fontId="2" fillId="0" borderId="18" xfId="0" applyFont="1" applyBorder="1"/>
    <xf numFmtId="0" fontId="2" fillId="7" borderId="18" xfId="0" applyFont="1" applyFill="1" applyBorder="1"/>
    <xf numFmtId="0" fontId="0" fillId="17" borderId="1" xfId="0" applyFont="1" applyFill="1" applyBorder="1"/>
    <xf numFmtId="0" fontId="0" fillId="17" borderId="14" xfId="0" applyFont="1" applyFill="1" applyBorder="1"/>
    <xf numFmtId="0" fontId="0" fillId="17" borderId="2" xfId="0" applyFill="1" applyBorder="1"/>
    <xf numFmtId="0" fontId="16" fillId="17" borderId="1" xfId="0" applyFont="1" applyFill="1" applyBorder="1"/>
    <xf numFmtId="0" fontId="0" fillId="0" borderId="18" xfId="0" applyBorder="1"/>
    <xf numFmtId="171" fontId="0" fillId="0" borderId="18" xfId="1" applyNumberFormat="1" applyFont="1" applyBorder="1"/>
    <xf numFmtId="171" fontId="0" fillId="0" borderId="18" xfId="0" applyNumberFormat="1" applyBorder="1"/>
    <xf numFmtId="171" fontId="11" fillId="0" borderId="18" xfId="1" applyNumberFormat="1" applyFont="1" applyBorder="1"/>
    <xf numFmtId="171" fontId="11" fillId="0" borderId="18" xfId="0" applyNumberFormat="1" applyFont="1" applyBorder="1"/>
    <xf numFmtId="1" fontId="0" fillId="0" borderId="18" xfId="0" applyNumberFormat="1" applyBorder="1"/>
    <xf numFmtId="0" fontId="2" fillId="18" borderId="0" xfId="0" applyFont="1" applyFill="1" applyAlignment="1">
      <alignment wrapText="1"/>
    </xf>
    <xf numFmtId="0" fontId="2" fillId="0" borderId="0" xfId="0" applyFont="1" applyAlignment="1">
      <alignment wrapText="1"/>
    </xf>
  </cellXfs>
  <cellStyles count="5">
    <cellStyle name="Erotin 2" xfId="3" xr:uid="{00000000-0005-0000-0000-000001000000}"/>
    <cellStyle name="Normaali" xfId="0" builtinId="0"/>
    <cellStyle name="Normaali 2" xfId="4" xr:uid="{00000000-0005-0000-0000-000003000000}"/>
    <cellStyle name="Pilkku" xfId="1" builtinId="3"/>
    <cellStyle name="Prosenttia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</patternFill>
      </fill>
    </dxf>
    <dxf>
      <font>
        <color theme="0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color theme="0"/>
      </font>
    </dxf>
    <dxf>
      <font>
        <color rgb="FF9C0006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14-496D-B23A-8C5206BD7B5D}"/>
            </c:ext>
          </c:extLst>
        </c:ser>
        <c:ser>
          <c:idx val="1"/>
          <c:order val="1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4-496D-B23A-8C5206BD7B5D}"/>
            </c:ext>
          </c:extLst>
        </c:ser>
        <c:ser>
          <c:idx val="2"/>
          <c:order val="2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14-496D-B23A-8C5206BD7B5D}"/>
            </c:ext>
          </c:extLst>
        </c:ser>
        <c:ser>
          <c:idx val="3"/>
          <c:order val="3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14-496D-B23A-8C5206BD7B5D}"/>
            </c:ext>
          </c:extLst>
        </c:ser>
        <c:ser>
          <c:idx val="4"/>
          <c:order val="4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14-496D-B23A-8C5206BD7B5D}"/>
            </c:ext>
          </c:extLst>
        </c:ser>
        <c:ser>
          <c:idx val="5"/>
          <c:order val="5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14-496D-B23A-8C5206BD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0344"/>
        <c:axId val="3026224"/>
      </c:lineChart>
      <c:catAx>
        <c:axId val="30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224"/>
        <c:crosses val="autoZero"/>
        <c:auto val="1"/>
        <c:lblAlgn val="ctr"/>
        <c:lblOffset val="100"/>
        <c:noMultiLvlLbl val="0"/>
      </c:catAx>
      <c:valAx>
        <c:axId val="302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109925608411419E-3"/>
          <c:y val="0.67360892388451443"/>
          <c:w val="0.98432278805386009"/>
          <c:h val="0.30787255759696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88885941324716"/>
          <c:y val="0.17171296296296298"/>
          <c:w val="0.80554605636010657"/>
          <c:h val="0.60106408573928261"/>
        </c:manualLayout>
      </c:layout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[0]!Year_1CO2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"/>
                <c:pt idx="0" formatCode="General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E-4B69-A1B0-B3F232415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47856"/>
        <c:axId val="399954912"/>
      </c:lineChart>
      <c:catAx>
        <c:axId val="39994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4912"/>
        <c:crosses val="autoZero"/>
        <c:auto val="1"/>
        <c:lblAlgn val="ctr"/>
        <c:lblOffset val="100"/>
        <c:noMultiLvlLbl val="1"/>
      </c:catAx>
      <c:valAx>
        <c:axId val="39995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2</a:t>
            </a:r>
          </a:p>
        </c:rich>
      </c:tx>
      <c:layout>
        <c:manualLayout>
          <c:xMode val="edge"/>
          <c:yMode val="edge"/>
          <c:x val="0.23221212121212118"/>
          <c:y val="2.9661016949152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75518969219757"/>
          <c:y val="0.16139830508474581"/>
          <c:w val="0.79379026485325699"/>
          <c:h val="0.63487221406646199"/>
        </c:manualLayout>
      </c:layout>
      <c:lineChart>
        <c:grouping val="standard"/>
        <c:varyColors val="0"/>
        <c:ser>
          <c:idx val="1"/>
          <c:order val="0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[0]!Year_2CO2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1-44FA-986F-DB2C3F2E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4520"/>
        <c:axId val="399950992"/>
      </c:lineChart>
      <c:catAx>
        <c:axId val="399954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992"/>
        <c:crosses val="autoZero"/>
        <c:auto val="1"/>
        <c:lblAlgn val="ctr"/>
        <c:lblOffset val="100"/>
        <c:noMultiLvlLbl val="0"/>
      </c:catAx>
      <c:valAx>
        <c:axId val="3999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muutos, molemmat toimenpiuteet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"/>
                <c:pt idx="0" formatCode="General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B-4AF8-A961-BC6E9D735660}"/>
            </c:ext>
          </c:extLst>
        </c:ser>
        <c:ser>
          <c:idx val="1"/>
          <c:order val="1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B-4AF8-A961-BC6E9D735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5304"/>
        <c:axId val="399948640"/>
      </c:lineChart>
      <c:catAx>
        <c:axId val="3999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8640"/>
        <c:crosses val="autoZero"/>
        <c:auto val="1"/>
        <c:lblAlgn val="ctr"/>
        <c:lblOffset val="100"/>
        <c:noMultiLvlLbl val="0"/>
      </c:catAx>
      <c:valAx>
        <c:axId val="3999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8609528593807"/>
          <c:y val="0.91940108837746637"/>
          <c:w val="0.5196275042338081"/>
          <c:h val="6.5154896178518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1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4267716535433066"/>
          <c:y val="1.5483864675086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71223288869713"/>
          <c:y val="7.3373601180113671E-2"/>
          <c:w val="0.78543764523625093"/>
          <c:h val="0.72126981787141553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0-489A-9646-F31F1E6EA6A7}"/>
            </c:ext>
          </c:extLst>
        </c:ser>
        <c:ser>
          <c:idx val="1"/>
          <c:order val="1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0-489A-9646-F31F1E6EA6A7}"/>
            </c:ext>
          </c:extLst>
        </c:ser>
        <c:ser>
          <c:idx val="2"/>
          <c:order val="2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0-489A-9646-F31F1E6E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0208"/>
        <c:axId val="3019168"/>
      </c:lineChart>
      <c:catAx>
        <c:axId val="39995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332853941202541"/>
              <c:y val="0.73589826397474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3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168"/>
        <c:crosses val="autoZero"/>
        <c:auto val="1"/>
        <c:lblAlgn val="ctr"/>
        <c:lblOffset val="100"/>
        <c:noMultiLvlLbl val="1"/>
      </c:catAx>
      <c:valAx>
        <c:axId val="30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2.7483550857512673E-3"/>
              <c:y val="3.91492954808845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361665408262333E-2"/>
          <c:y val="0.82213421946109944"/>
          <c:w val="0.88479967401335102"/>
          <c:h val="0.14883623492017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0036332356851"/>
          <c:y val="0.14849902534113063"/>
          <c:w val="0.79968575900594296"/>
          <c:h val="0.68777710349478249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2-4D69-84F2-AD5B0A3AE902}"/>
            </c:ext>
          </c:extLst>
        </c:ser>
        <c:ser>
          <c:idx val="1"/>
          <c:order val="1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2-4D69-84F2-AD5B0A3AE902}"/>
            </c:ext>
          </c:extLst>
        </c:ser>
        <c:ser>
          <c:idx val="2"/>
          <c:order val="2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02-4D69-84F2-AD5B0A3A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4656"/>
        <c:axId val="399125896"/>
      </c:lineChart>
      <c:catAx>
        <c:axId val="302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581744795269571"/>
              <c:y val="0.7598922503108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896"/>
        <c:crosses val="autoZero"/>
        <c:auto val="1"/>
        <c:lblAlgn val="ctr"/>
        <c:lblOffset val="100"/>
        <c:noMultiLvlLbl val="1"/>
      </c:catAx>
      <c:valAx>
        <c:axId val="3991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"/>
              <c:y val="6.51848782060137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497981869913313E-2"/>
          <c:y val="0.85685063771002479"/>
          <c:w val="0.89260973394368481"/>
          <c:h val="0.123656255401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1-45BC-A869-4DB17A97DA9A}"/>
            </c:ext>
          </c:extLst>
        </c:ser>
        <c:ser>
          <c:idx val="1"/>
          <c:order val="1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1-45BC-A869-4DB17A97DA9A}"/>
            </c:ext>
          </c:extLst>
        </c:ser>
        <c:ser>
          <c:idx val="2"/>
          <c:order val="2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1-45BC-A869-4DB17A97DA9A}"/>
            </c:ext>
          </c:extLst>
        </c:ser>
        <c:ser>
          <c:idx val="3"/>
          <c:order val="3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1-45BC-A869-4DB17A97DA9A}"/>
            </c:ext>
          </c:extLst>
        </c:ser>
        <c:ser>
          <c:idx val="4"/>
          <c:order val="4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21-45BC-A869-4DB17A97DA9A}"/>
            </c:ext>
          </c:extLst>
        </c:ser>
        <c:ser>
          <c:idx val="5"/>
          <c:order val="5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[0]!Year_cf_biggest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21-45BC-A869-4DB17A97D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8376"/>
        <c:axId val="518679160"/>
      </c:lineChart>
      <c:catAx>
        <c:axId val="51867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160"/>
        <c:crosses val="autoZero"/>
        <c:auto val="1"/>
        <c:lblAlgn val="ctr"/>
        <c:lblOffset val="100"/>
        <c:noMultiLvlLbl val="0"/>
      </c:catAx>
      <c:valAx>
        <c:axId val="51867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</a:t>
            </a:r>
            <a:r>
              <a:rPr lang="en-US" baseline="0"/>
              <a:t> </a:t>
            </a:r>
            <a:r>
              <a:rPr lang="en-US"/>
              <a:t>NPV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42566897658782"/>
          <c:y val="0.11976495944999881"/>
          <c:w val="0.76402874511152441"/>
          <c:h val="0.65298197865126995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A-4297-8A9C-B920D096D826}"/>
            </c:ext>
          </c:extLst>
        </c:ser>
        <c:ser>
          <c:idx val="1"/>
          <c:order val="1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A-4297-8A9C-B920D096D826}"/>
            </c:ext>
          </c:extLst>
        </c:ser>
        <c:ser>
          <c:idx val="2"/>
          <c:order val="2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A-4297-8A9C-B920D096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8768"/>
        <c:axId val="518675632"/>
      </c:lineChart>
      <c:catAx>
        <c:axId val="51867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734765942067598"/>
              <c:y val="0.54097870633303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5632"/>
        <c:crosses val="autoZero"/>
        <c:auto val="1"/>
        <c:lblAlgn val="ctr"/>
        <c:lblOffset val="100"/>
        <c:noMultiLvlLbl val="0"/>
      </c:catAx>
      <c:valAx>
        <c:axId val="51867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18892916533334"/>
          <c:y val="0.77971886381335198"/>
          <c:w val="0.5829732409364885"/>
          <c:h val="0.2202811361866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Nettonykyarvo NPV 2</a:t>
            </a:r>
          </a:p>
        </c:rich>
      </c:tx>
      <c:layout>
        <c:manualLayout>
          <c:xMode val="edge"/>
          <c:yMode val="edge"/>
          <c:x val="0.30716577540106949"/>
          <c:y val="2.851323828920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2872542001769"/>
          <c:y val="0.11633208781692513"/>
          <c:w val="0.78440350167709394"/>
          <c:h val="0.59783056959536574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D-4A61-AD9C-B493577EFB2B}"/>
            </c:ext>
          </c:extLst>
        </c:ser>
        <c:ser>
          <c:idx val="1"/>
          <c:order val="1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D-4A61-AD9C-B493577EFB2B}"/>
            </c:ext>
          </c:extLst>
        </c:ser>
        <c:ser>
          <c:idx val="2"/>
          <c:order val="2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7D-4A61-AD9C-B493577E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9552"/>
        <c:axId val="518679944"/>
      </c:lineChart>
      <c:catAx>
        <c:axId val="51867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445012726883458"/>
              <c:y val="0.5982690592421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944"/>
        <c:crosses val="autoZero"/>
        <c:auto val="1"/>
        <c:lblAlgn val="ctr"/>
        <c:lblOffset val="100"/>
        <c:noMultiLvlLbl val="0"/>
      </c:catAx>
      <c:valAx>
        <c:axId val="51867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497220935618336"/>
          <c:y val="0.71905030710265083"/>
          <c:w val="0.59294307128721202"/>
          <c:h val="0.27519219975303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Nettonykyarvo, molemmat toimenpiteet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E-4D4E-958A-E5E7ED70D614}"/>
            </c:ext>
          </c:extLst>
        </c:ser>
        <c:ser>
          <c:idx val="1"/>
          <c:order val="1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E-4D4E-958A-E5E7ED70D614}"/>
            </c:ext>
          </c:extLst>
        </c:ser>
        <c:ser>
          <c:idx val="2"/>
          <c:order val="2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E-4D4E-958A-E5E7ED70D614}"/>
            </c:ext>
          </c:extLst>
        </c:ser>
        <c:ser>
          <c:idx val="3"/>
          <c:order val="3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3E-4D4E-958A-E5E7ED70D614}"/>
            </c:ext>
          </c:extLst>
        </c:ser>
        <c:ser>
          <c:idx val="4"/>
          <c:order val="4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3E-4D4E-958A-E5E7ED70D614}"/>
            </c:ext>
          </c:extLst>
        </c:ser>
        <c:ser>
          <c:idx val="5"/>
          <c:order val="5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3E-4D4E-958A-E5E7ED70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3280"/>
        <c:axId val="518676416"/>
      </c:lineChart>
      <c:catAx>
        <c:axId val="5186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6416"/>
        <c:crosses val="autoZero"/>
        <c:auto val="1"/>
        <c:lblAlgn val="ctr"/>
        <c:lblOffset val="100"/>
        <c:noMultiLvlLbl val="0"/>
      </c:catAx>
      <c:valAx>
        <c:axId val="51867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3342458397296"/>
          <c:y val="0.14392462791862001"/>
          <c:w val="0.82069190943422654"/>
          <c:h val="0.59592371762778218"/>
        </c:manualLayout>
      </c:layout>
      <c:lineChart>
        <c:grouping val="standard"/>
        <c:varyColors val="0"/>
        <c:ser>
          <c:idx val="0"/>
          <c:order val="0"/>
          <c:tx>
            <c:v>Return on Investment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'Solution 1, (hidden)'!$AD$5:$AD$55</c:f>
              <c:numCache>
                <c:formatCode>0%</c:formatCode>
                <c:ptCount val="51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'5. Return on investment'!$J$4:$J$54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7F-4C8F-8DC0-12786B6076ED}"/>
            </c:ext>
          </c:extLst>
        </c:ser>
        <c:ser>
          <c:idx val="1"/>
          <c:order val="1"/>
          <c:tx>
            <c:v>Return on Investment 1, energy prices change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'Solution 1, (hidden)'!$AB$5:$AB$55</c:f>
              <c:numCache>
                <c:formatCode>0%</c:formatCode>
                <c:ptCount val="51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'5. Return on investment'!$J$4:$J$54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7F-4C8F-8DC0-12786B607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7200"/>
        <c:axId val="518676024"/>
      </c:lineChart>
      <c:catAx>
        <c:axId val="51867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7181265796186158"/>
              <c:y val="0.83001119657730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6024"/>
        <c:crosses val="autoZero"/>
        <c:auto val="1"/>
        <c:lblAlgn val="ctr"/>
        <c:lblOffset val="100"/>
        <c:noMultiLvlLbl val="0"/>
      </c:catAx>
      <c:valAx>
        <c:axId val="51867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layout>
            <c:manualLayout>
              <c:xMode val="edge"/>
              <c:yMode val="edge"/>
              <c:x val="4.4477390659747963E-2"/>
              <c:y val="1.37938191252105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54528902234454"/>
          <c:y val="0.81825934185972415"/>
          <c:w val="0.58267095688095849"/>
          <c:h val="0.14913404032588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2</a:t>
            </a:r>
          </a:p>
        </c:rich>
      </c:tx>
      <c:layout>
        <c:manualLayout>
          <c:xMode val="edge"/>
          <c:yMode val="edge"/>
          <c:x val="0.31612903225806449"/>
          <c:y val="2.531646290568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0036332356851"/>
          <c:y val="0.14849902534113063"/>
          <c:w val="0.79968575900594296"/>
          <c:h val="0.58761005875934957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Kassavirta'!$G$9</c:f>
              <c:strCache>
                <c:ptCount val="1"/>
                <c:pt idx="0">
                  <c:v>Cashflow_2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5-4F59-8F8D-340F96CF18BE}"/>
            </c:ext>
          </c:extLst>
        </c:ser>
        <c:ser>
          <c:idx val="1"/>
          <c:order val="1"/>
          <c:tx>
            <c:strRef>
              <c:f>'4. Kassavirta'!$I$9</c:f>
              <c:strCache>
                <c:ptCount val="1"/>
                <c:pt idx="0">
                  <c:v>Cashflow_2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5-4F59-8F8D-340F96CF18BE}"/>
            </c:ext>
          </c:extLst>
        </c:ser>
        <c:ser>
          <c:idx val="2"/>
          <c:order val="2"/>
          <c:tx>
            <c:strRef>
              <c:f>'4. Kassavirta'!$K$9</c:f>
              <c:strCache>
                <c:ptCount val="1"/>
                <c:pt idx="0">
                  <c:v>Cashflow_2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85-4F59-8F8D-340F96CF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1128"/>
        <c:axId val="3021912"/>
      </c:lineChart>
      <c:catAx>
        <c:axId val="302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581744795269571"/>
              <c:y val="0.7598922503108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912"/>
        <c:crosses val="autoZero"/>
        <c:auto val="1"/>
        <c:lblAlgn val="ctr"/>
        <c:lblOffset val="100"/>
        <c:noMultiLvlLbl val="1"/>
      </c:catAx>
      <c:valAx>
        <c:axId val="302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"/>
              <c:y val="6.51848782060137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372213776965493E-3"/>
          <c:y val="0.76670040618879232"/>
          <c:w val="0.9793775940697218"/>
          <c:h val="0.21380647535919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82538543008832E-2"/>
          <c:y val="0.12682824025289779"/>
          <c:w val="0.86605007565608361"/>
          <c:h val="0.6141400396604797"/>
        </c:manualLayout>
      </c:layout>
      <c:lineChart>
        <c:grouping val="standard"/>
        <c:varyColors val="0"/>
        <c:ser>
          <c:idx val="0"/>
          <c:order val="0"/>
          <c:tx>
            <c:strRef>
              <c:f>'5. Return on investment'!$L$1</c:f>
              <c:strCache>
                <c:ptCount val="1"/>
                <c:pt idx="0">
                  <c:v>Return_on_investment_2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[0]!Year_2Return_on_investment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[0]!Return_on_investment_2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D-45C2-83AA-6DE9CA863567}"/>
            </c:ext>
          </c:extLst>
        </c:ser>
        <c:ser>
          <c:idx val="1"/>
          <c:order val="1"/>
          <c:tx>
            <c:strRef>
              <c:f>'5. Return on investment'!$N$1</c:f>
              <c:strCache>
                <c:ptCount val="1"/>
                <c:pt idx="0">
                  <c:v>Return_on_investment_2ep_change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[0]!Year_2Return_on_investment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[0]!Return_on_investment_2ep_change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D-45C2-83AA-6DE9CA86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7984"/>
        <c:axId val="518673672"/>
      </c:lineChart>
      <c:dateAx>
        <c:axId val="51867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9332973467735299"/>
              <c:y val="0.80840768981854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3672"/>
        <c:crosses val="autoZero"/>
        <c:auto val="1"/>
        <c:lblOffset val="100"/>
        <c:baseTimeUnit val="days"/>
        <c:majorUnit val="1"/>
        <c:majorTimeUnit val="days"/>
        <c:minorUnit val="1"/>
        <c:minorTimeUnit val="years"/>
      </c:dateAx>
      <c:valAx>
        <c:axId val="51867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layout>
            <c:manualLayout>
              <c:xMode val="edge"/>
              <c:yMode val="edge"/>
              <c:x val="5.5901756691739912E-2"/>
              <c:y val="3.10529940343336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25355269488482"/>
          <c:y val="0.80927192320138064"/>
          <c:w val="0.57207388197190701"/>
          <c:h val="0.19072807679861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on investment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39370078740158"/>
          <c:y val="0.1161574074074074"/>
          <c:w val="0.87349687058348491"/>
          <c:h val="0.59030839895013121"/>
        </c:manualLayout>
      </c:layout>
      <c:lineChart>
        <c:grouping val="standard"/>
        <c:varyColors val="0"/>
        <c:ser>
          <c:idx val="0"/>
          <c:order val="0"/>
          <c:tx>
            <c:strRef>
              <c:f>'5. Return on investment'!$K$1</c:f>
              <c:strCache>
                <c:ptCount val="1"/>
                <c:pt idx="0">
                  <c:v>Return_on_investment_1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[0]!Year_1Return_on_investment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[0]!Return_on_investment_1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D-428F-B309-C574578C715F}"/>
            </c:ext>
          </c:extLst>
        </c:ser>
        <c:ser>
          <c:idx val="1"/>
          <c:order val="1"/>
          <c:tx>
            <c:strRef>
              <c:f>'5. Return on investment'!$M$1</c:f>
              <c:strCache>
                <c:ptCount val="1"/>
                <c:pt idx="0">
                  <c:v>Return_on_investment_1ep_change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[0]!Year_1Return_on_investment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[0]!Return_on_investment_1ep_change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D-428F-B309-C574578C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4456"/>
        <c:axId val="519251760"/>
      </c:lineChart>
      <c:catAx>
        <c:axId val="518674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88765441017120561"/>
              <c:y val="0.77158205786074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1760"/>
        <c:crosses val="autoZero"/>
        <c:auto val="1"/>
        <c:lblAlgn val="ctr"/>
        <c:lblOffset val="100"/>
        <c:tickLblSkip val="1"/>
        <c:noMultiLvlLbl val="1"/>
      </c:catAx>
      <c:valAx>
        <c:axId val="51925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58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7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 1</a:t>
            </a:r>
          </a:p>
        </c:rich>
      </c:tx>
      <c:layout>
        <c:manualLayout>
          <c:xMode val="edge"/>
          <c:yMode val="edge"/>
          <c:x val="0.35884011073958222"/>
          <c:y val="2.426909794170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0157480314962"/>
          <c:y val="0.12169575941561522"/>
          <c:w val="0.76623665192535872"/>
          <c:h val="0.46303587051618539"/>
        </c:manualLayout>
      </c:layout>
      <c:lineChart>
        <c:grouping val="standard"/>
        <c:varyColors val="0"/>
        <c:ser>
          <c:idx val="1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5-41BA-AB0C-E184DF07BF21}"/>
            </c:ext>
          </c:extLst>
        </c:ser>
        <c:ser>
          <c:idx val="0"/>
          <c:order val="1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5-41BA-AB0C-E184DF07BF21}"/>
            </c:ext>
          </c:extLst>
        </c:ser>
        <c:ser>
          <c:idx val="4"/>
          <c:order val="2"/>
          <c:tx>
            <c:strRef>
              <c:f>'6. Takaisinmaksuaika'!$J$9:$J$10</c:f>
              <c:strCache>
                <c:ptCount val="2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05-41BA-AB0C-E184DF07BF21}"/>
            </c:ext>
          </c:extLst>
        </c:ser>
        <c:ser>
          <c:idx val="2"/>
          <c:order val="3"/>
          <c:tx>
            <c:strRef>
              <c:f>'6. Takaisinmaksuaika'!$L$9:$L$10</c:f>
              <c:strCache>
                <c:ptCount val="2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5-41BA-AB0C-E184DF07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49800"/>
        <c:axId val="519250192"/>
      </c:lineChart>
      <c:catAx>
        <c:axId val="51924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5.2962763216241805E-2"/>
              <c:y val="0.60356663750364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0192"/>
        <c:crosses val="autoZero"/>
        <c:auto val="1"/>
        <c:lblAlgn val="ctr"/>
        <c:lblOffset val="100"/>
        <c:noMultiLvlLbl val="1"/>
      </c:catAx>
      <c:valAx>
        <c:axId val="51925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5.7838660578386603E-2"/>
              <c:y val="8.431080455165660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4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51922961684689E-3"/>
          <c:y val="0.69189476315460574"/>
          <c:w val="0.99287671232876717"/>
          <c:h val="0.29138920134983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Takaisinmaksuaika</a:t>
            </a:r>
            <a:r>
              <a:rPr lang="fi-FI" baseline="0"/>
              <a:t> </a:t>
            </a:r>
            <a:r>
              <a:rPr lang="fi-FI"/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67790074076735"/>
          <c:y val="0.12655687316193906"/>
          <c:w val="0.7918012184695592"/>
          <c:h val="0.48621757148777445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0-46B5-8BA6-A3F33D19C494}"/>
            </c:ext>
          </c:extLst>
        </c:ser>
        <c:ser>
          <c:idx val="1"/>
          <c:order val="1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0-46B5-8BA6-A3F33D19C494}"/>
            </c:ext>
          </c:extLst>
        </c:ser>
        <c:ser>
          <c:idx val="2"/>
          <c:order val="2"/>
          <c:tx>
            <c:strRef>
              <c:f>'6. Takaisinmaksuaika'!$K$9:$K$10</c:f>
              <c:strCache>
                <c:ptCount val="2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B0-46B5-8BA6-A3F33D19C494}"/>
            </c:ext>
          </c:extLst>
        </c:ser>
        <c:ser>
          <c:idx val="3"/>
          <c:order val="3"/>
          <c:tx>
            <c:strRef>
              <c:f>'6. Takaisinmaksuaika'!$M$9:$M$10</c:f>
              <c:strCache>
                <c:ptCount val="2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B0-46B5-8BA6-A3F33D19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49408"/>
        <c:axId val="519254112"/>
      </c:lineChart>
      <c:catAx>
        <c:axId val="51924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4.5200318069580712E-2"/>
              <c:y val="0.64105124114387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4112"/>
        <c:crosses val="autoZero"/>
        <c:auto val="1"/>
        <c:lblAlgn val="ctr"/>
        <c:lblOffset val="100"/>
        <c:noMultiLvlLbl val="0"/>
      </c:catAx>
      <c:valAx>
        <c:axId val="5192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.1366742596810934"/>
              <c:y val="3.2235923339771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4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064456920105923E-3"/>
          <c:y val="0.71239077416207919"/>
          <c:w val="0.99061503416856489"/>
          <c:h val="0.28758375791261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Takaisinmaksuaika,</a:t>
            </a:r>
            <a:r>
              <a:rPr lang="en-US" baseline="0"/>
              <a:t> molemmat toimenpiteet</a:t>
            </a:r>
            <a:endParaRPr lang="en-US"/>
          </a:p>
        </c:rich>
      </c:tx>
      <c:layout>
        <c:manualLayout>
          <c:xMode val="edge"/>
          <c:yMode val="edge"/>
          <c:x val="0.16933333333333336"/>
          <c:y val="1.38808534575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47003499562556"/>
          <c:y val="5.7141207262637404E-2"/>
          <c:w val="0.81497440944881894"/>
          <c:h val="0.45497102144136453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5-4D18-B3F1-E007C89573D6}"/>
            </c:ext>
          </c:extLst>
        </c:ser>
        <c:ser>
          <c:idx val="1"/>
          <c:order val="1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5-4D18-B3F1-E007C89573D6}"/>
            </c:ext>
          </c:extLst>
        </c:ser>
        <c:ser>
          <c:idx val="2"/>
          <c:order val="2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5-4D18-B3F1-E007C89573D6}"/>
            </c:ext>
          </c:extLst>
        </c:ser>
        <c:ser>
          <c:idx val="3"/>
          <c:order val="3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5-4D18-B3F1-E007C89573D6}"/>
            </c:ext>
          </c:extLst>
        </c:ser>
        <c:ser>
          <c:idx val="4"/>
          <c:order val="4"/>
          <c:tx>
            <c:strRef>
              <c:f>'6. Takaisinmaksuaika'!$J$9:$J$11</c:f>
              <c:strCache>
                <c:ptCount val="3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15-4D18-B3F1-E007C89573D6}"/>
            </c:ext>
          </c:extLst>
        </c:ser>
        <c:ser>
          <c:idx val="5"/>
          <c:order val="5"/>
          <c:tx>
            <c:strRef>
              <c:f>'6. Takaisinmaksuaika'!$K$9:$K$11</c:f>
              <c:strCache>
                <c:ptCount val="3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15-4D18-B3F1-E007C89573D6}"/>
            </c:ext>
          </c:extLst>
        </c:ser>
        <c:ser>
          <c:idx val="6"/>
          <c:order val="6"/>
          <c:tx>
            <c:strRef>
              <c:f>'6. Takaisinmaksuaika'!$L$9:$L$11</c:f>
              <c:strCache>
                <c:ptCount val="3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15-4D18-B3F1-E007C89573D6}"/>
            </c:ext>
          </c:extLst>
        </c:ser>
        <c:ser>
          <c:idx val="7"/>
          <c:order val="7"/>
          <c:tx>
            <c:strRef>
              <c:f>'6. Takaisinmaksuaika'!$M$9:$M$11</c:f>
              <c:strCache>
                <c:ptCount val="3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15-4D18-B3F1-E007C8957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4896"/>
        <c:axId val="519250976"/>
      </c:lineChart>
      <c:catAx>
        <c:axId val="5192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0976"/>
        <c:crosses val="autoZero"/>
        <c:auto val="1"/>
        <c:lblAlgn val="ctr"/>
        <c:lblOffset val="100"/>
        <c:noMultiLvlLbl val="0"/>
      </c:catAx>
      <c:valAx>
        <c:axId val="5192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326334208223978E-2"/>
          <c:y val="0.56980775928778471"/>
          <c:w val="0.84134733158355202"/>
          <c:h val="0.42932203527635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2</a:t>
            </a:r>
          </a:p>
        </c:rich>
      </c:tx>
      <c:layout>
        <c:manualLayout>
          <c:xMode val="edge"/>
          <c:yMode val="edge"/>
          <c:x val="0.23221212121212118"/>
          <c:y val="2.9661016949152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75518969219757"/>
          <c:y val="0.16139830508474581"/>
          <c:w val="0.79379026485325699"/>
          <c:h val="0.63487221406646199"/>
        </c:manualLayout>
      </c:layout>
      <c:lineChart>
        <c:grouping val="standard"/>
        <c:varyColors val="0"/>
        <c:ser>
          <c:idx val="1"/>
          <c:order val="0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[0]!Year_2CO2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0-49F0-B626-EBC2AF629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1368"/>
        <c:axId val="519252544"/>
      </c:lineChart>
      <c:catAx>
        <c:axId val="51925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2544"/>
        <c:crosses val="autoZero"/>
        <c:auto val="1"/>
        <c:lblAlgn val="ctr"/>
        <c:lblOffset val="100"/>
        <c:noMultiLvlLbl val="0"/>
      </c:catAx>
      <c:valAx>
        <c:axId val="5192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88885941324716"/>
          <c:y val="0.17171296296296298"/>
          <c:w val="0.80554605636010657"/>
          <c:h val="0.60106408573928261"/>
        </c:manualLayout>
      </c:layout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[0]!Year_1CO2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"/>
                <c:pt idx="0" formatCode="General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9-454A-BDB9-CBFD84B8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3328"/>
        <c:axId val="519253720"/>
      </c:lineChart>
      <c:catAx>
        <c:axId val="51925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3720"/>
        <c:crosses val="autoZero"/>
        <c:auto val="1"/>
        <c:lblAlgn val="ctr"/>
        <c:lblOffset val="100"/>
        <c:noMultiLvlLbl val="1"/>
      </c:catAx>
      <c:valAx>
        <c:axId val="51925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Change of CO2-emissions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CO2-päästöjen muutos (t), molemmat</a:t>
            </a:r>
            <a:r>
              <a:rPr lang="en-US" baseline="0"/>
              <a:t> toimenpiteet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CO2-päästöjen muutos'!$F$11</c:f>
              <c:strCache>
                <c:ptCount val="1"/>
                <c:pt idx="0">
                  <c:v>CO2_1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[0]!CO2_1</c:f>
              <c:numCache>
                <c:formatCode>0</c:formatCode>
                <c:ptCount val="2"/>
                <c:pt idx="0" formatCode="General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FA5-A304-138882287044}"/>
            </c:ext>
          </c:extLst>
        </c:ser>
        <c:ser>
          <c:idx val="1"/>
          <c:order val="1"/>
          <c:tx>
            <c:strRef>
              <c:f>'7. CO2-päästöjen muutos'!$G$11</c:f>
              <c:strCache>
                <c:ptCount val="1"/>
                <c:pt idx="0">
                  <c:v>CO2_2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[0]!Year_CO2_biggest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[0]!CO2_2</c:f>
              <c:numCache>
                <c:formatCode>General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FA5-A304-13888228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56072"/>
        <c:axId val="519256464"/>
      </c:lineChart>
      <c:catAx>
        <c:axId val="51925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6464"/>
        <c:crosses val="autoZero"/>
        <c:auto val="1"/>
        <c:lblAlgn val="ctr"/>
        <c:lblOffset val="100"/>
        <c:noMultiLvlLbl val="0"/>
      </c:catAx>
      <c:valAx>
        <c:axId val="51925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5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Kassavirta 1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4267716535433066"/>
          <c:y val="1.5483864675086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71223288869713"/>
          <c:y val="7.3373601180113671E-2"/>
          <c:w val="0.78543764523625093"/>
          <c:h val="0.65751149394916253"/>
        </c:manualLayout>
      </c:layout>
      <c:lineChart>
        <c:grouping val="standard"/>
        <c:varyColors val="0"/>
        <c:ser>
          <c:idx val="0"/>
          <c:order val="0"/>
          <c:tx>
            <c:strRef>
              <c:f>'4. Kassavirta'!$F$9</c:f>
              <c:strCache>
                <c:ptCount val="1"/>
                <c:pt idx="0">
                  <c:v>Cashflow_1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6-4C70-94BD-FE15B635772E}"/>
            </c:ext>
          </c:extLst>
        </c:ser>
        <c:ser>
          <c:idx val="1"/>
          <c:order val="1"/>
          <c:tx>
            <c:strRef>
              <c:f>'4. Kassavirta'!$H$9</c:f>
              <c:strCache>
                <c:ptCount val="1"/>
                <c:pt idx="0">
                  <c:v>Cashflow_1_Option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6-4C70-94BD-FE15B635772E}"/>
            </c:ext>
          </c:extLst>
        </c:ser>
        <c:ser>
          <c:idx val="2"/>
          <c:order val="2"/>
          <c:tx>
            <c:strRef>
              <c:f>'4. Kassavirta'!$J$9</c:f>
              <c:strCache>
                <c:ptCount val="1"/>
                <c:pt idx="0">
                  <c:v>Cashflow_1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[0]!Year_1Cf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[0]!Cashflow_1_ep_change2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6-4C70-94BD-FE15B635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5832"/>
        <c:axId val="3023872"/>
      </c:lineChart>
      <c:catAx>
        <c:axId val="3025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1332853941202541"/>
              <c:y val="0.73589826397474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3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3872"/>
        <c:crosses val="autoZero"/>
        <c:auto val="1"/>
        <c:lblAlgn val="ctr"/>
        <c:lblOffset val="100"/>
        <c:noMultiLvlLbl val="1"/>
      </c:catAx>
      <c:valAx>
        <c:axId val="30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2.7483550857512673E-3"/>
              <c:y val="3.91492954808845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81105854007719E-3"/>
          <c:y val="0.76173149077841784"/>
          <c:w val="0.98236080800321246"/>
          <c:h val="0.20923902129683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</a:t>
            </a:r>
            <a:r>
              <a:rPr lang="en-US" baseline="0"/>
              <a:t> </a:t>
            </a:r>
            <a:r>
              <a:rPr lang="en-US"/>
              <a:t>NPV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42566897658782"/>
          <c:y val="0.11976495944999881"/>
          <c:w val="0.76402874511152441"/>
          <c:h val="0.65799004681484663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3-4F5E-8BA5-8745538E5F0C}"/>
            </c:ext>
          </c:extLst>
        </c:ser>
        <c:ser>
          <c:idx val="1"/>
          <c:order val="1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3-4F5E-8BA5-8745538E5F0C}"/>
            </c:ext>
          </c:extLst>
        </c:ser>
        <c:ser>
          <c:idx val="2"/>
          <c:order val="2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3-4F5E-8BA5-8745538E5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4720"/>
        <c:axId val="399123936"/>
      </c:lineChart>
      <c:catAx>
        <c:axId val="399124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734765942067598"/>
              <c:y val="0.54097870633303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3936"/>
        <c:crosses val="autoZero"/>
        <c:auto val="1"/>
        <c:lblAlgn val="ctr"/>
        <c:lblOffset val="100"/>
        <c:noMultiLvlLbl val="0"/>
      </c:catAx>
      <c:valAx>
        <c:axId val="399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48631172759033E-2"/>
          <c:y val="0.77971884264041103"/>
          <c:w val="0.91409918131094559"/>
          <c:h val="0.22028113618664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Nettonykyarvo NPV 2</a:t>
            </a:r>
          </a:p>
        </c:rich>
      </c:tx>
      <c:layout>
        <c:manualLayout>
          <c:xMode val="edge"/>
          <c:yMode val="edge"/>
          <c:x val="0.30716577540106949"/>
          <c:y val="2.851323828920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2872542001769"/>
          <c:y val="0.11633208781692513"/>
          <c:w val="0.78440350167709394"/>
          <c:h val="0.64805124783130919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1-4F08-967C-BEBAACDBB1C4}"/>
            </c:ext>
          </c:extLst>
        </c:ser>
        <c:ser>
          <c:idx val="1"/>
          <c:order val="1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1-4F08-967C-BEBAACDBB1C4}"/>
            </c:ext>
          </c:extLst>
        </c:ser>
        <c:ser>
          <c:idx val="2"/>
          <c:order val="2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[0]!Year_2NPV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1-4F08-967C-BEBAACDBB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5112"/>
        <c:axId val="399125504"/>
      </c:lineChart>
      <c:catAx>
        <c:axId val="399125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92445012726883458"/>
              <c:y val="0.5982690592421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504"/>
        <c:crosses val="autoZero"/>
        <c:auto val="1"/>
        <c:lblAlgn val="ctr"/>
        <c:lblOffset val="100"/>
        <c:noMultiLvlLbl val="0"/>
      </c:catAx>
      <c:valAx>
        <c:axId val="3991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66502068597354"/>
          <c:w val="0.99912395056578196"/>
          <c:h val="0.22416815694648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Nettonykyarvo, molemmat toimenpiteet</a:t>
            </a:r>
          </a:p>
        </c:rich>
      </c:tx>
      <c:layout>
        <c:manualLayout>
          <c:xMode val="edge"/>
          <c:yMode val="edge"/>
          <c:x val="0.32009887021914341"/>
          <c:y val="1.913875598086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81121228370973"/>
          <c:y val="0.12833910034602075"/>
          <c:w val="0.76271054037828256"/>
          <c:h val="0.55072419148298501"/>
        </c:manualLayout>
      </c:layout>
      <c:lineChart>
        <c:grouping val="standard"/>
        <c:varyColors val="0"/>
        <c:ser>
          <c:idx val="0"/>
          <c:order val="0"/>
          <c:tx>
            <c:strRef>
              <c:f>'5. Nettonykyarvo'!$F$9</c:f>
              <c:strCache>
                <c:ptCount val="1"/>
                <c:pt idx="0">
                  <c:v>NPV_1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B-4321-8E47-7F9A53E31E30}"/>
            </c:ext>
          </c:extLst>
        </c:ser>
        <c:ser>
          <c:idx val="1"/>
          <c:order val="1"/>
          <c:tx>
            <c:strRef>
              <c:f>'5. Nettonykyarvo'!$G$9</c:f>
              <c:strCache>
                <c:ptCount val="1"/>
                <c:pt idx="0">
                  <c:v>NPV_2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B-4321-8E47-7F9A53E31E30}"/>
            </c:ext>
          </c:extLst>
        </c:ser>
        <c:ser>
          <c:idx val="2"/>
          <c:order val="2"/>
          <c:tx>
            <c:strRef>
              <c:f>'5. Nettonykyarvo'!$H$9</c:f>
              <c:strCache>
                <c:ptCount val="1"/>
                <c:pt idx="0">
                  <c:v>NPV_1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B-4321-8E47-7F9A53E31E30}"/>
            </c:ext>
          </c:extLst>
        </c:ser>
        <c:ser>
          <c:idx val="3"/>
          <c:order val="3"/>
          <c:tx>
            <c:strRef>
              <c:f>'5. Nettonykyarvo'!$I$9</c:f>
              <c:strCache>
                <c:ptCount val="1"/>
                <c:pt idx="0">
                  <c:v>NPV_2 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3B-4321-8E47-7F9A53E31E30}"/>
            </c:ext>
          </c:extLst>
        </c:ser>
        <c:ser>
          <c:idx val="4"/>
          <c:order val="4"/>
          <c:tx>
            <c:strRef>
              <c:f>'5. Nettonykyarvo'!$J$9</c:f>
              <c:strCache>
                <c:ptCount val="1"/>
                <c:pt idx="0">
                  <c:v>NPV_1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[0]!NPV_1ep_change2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3B-4321-8E47-7F9A53E31E30}"/>
            </c:ext>
          </c:extLst>
        </c:ser>
        <c:ser>
          <c:idx val="5"/>
          <c:order val="5"/>
          <c:tx>
            <c:strRef>
              <c:f>'5. Nettonykyarvo'!$K$9</c:f>
              <c:strCache>
                <c:ptCount val="1"/>
                <c:pt idx="0">
                  <c:v>NPV_2 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[0]!Year_NPV_biggest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[0]!NPV_2ep_change2</c:f>
              <c:numCache>
                <c:formatCode>#\ ##0_ ;\-#\ ##0\ </c:formatCode>
                <c:ptCount val="2"/>
                <c:pt idx="0">
                  <c:v>0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3B-4321-8E47-7F9A53E3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6680"/>
        <c:axId val="399127072"/>
      </c:lineChart>
      <c:catAx>
        <c:axId val="39912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7072"/>
        <c:crosses val="autoZero"/>
        <c:auto val="1"/>
        <c:lblAlgn val="ctr"/>
        <c:lblOffset val="100"/>
        <c:noMultiLvlLbl val="0"/>
      </c:catAx>
      <c:valAx>
        <c:axId val="399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12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9505695588163E-2"/>
          <c:y val="0.67183651568107716"/>
          <c:w val="0.96559554150336391"/>
          <c:h val="0.3095444043067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Takaisunmaksuaika</a:t>
            </a:r>
            <a:r>
              <a:rPr lang="en-US" baseline="0"/>
              <a:t> </a:t>
            </a:r>
            <a:r>
              <a:rPr lang="en-US"/>
              <a:t>1</a:t>
            </a:r>
          </a:p>
        </c:rich>
      </c:tx>
      <c:layout>
        <c:manualLayout>
          <c:xMode val="edge"/>
          <c:yMode val="edge"/>
          <c:x val="0.35884011073958222"/>
          <c:y val="2.426909794170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0157480314962"/>
          <c:y val="0.12169575941561522"/>
          <c:w val="0.76623665192535872"/>
          <c:h val="0.46303587051618539"/>
        </c:manualLayout>
      </c:layout>
      <c:lineChart>
        <c:grouping val="standard"/>
        <c:varyColors val="0"/>
        <c:ser>
          <c:idx val="1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E-4E0E-865C-BB434E71CBD5}"/>
            </c:ext>
          </c:extLst>
        </c:ser>
        <c:ser>
          <c:idx val="0"/>
          <c:order val="1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E-4E0E-865C-BB434E71CBD5}"/>
            </c:ext>
          </c:extLst>
        </c:ser>
        <c:ser>
          <c:idx val="4"/>
          <c:order val="2"/>
          <c:tx>
            <c:strRef>
              <c:f>'6. Takaisinmaksuaika'!$J$9:$J$10</c:f>
              <c:strCache>
                <c:ptCount val="2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E-4E0E-865C-BB434E71CBD5}"/>
            </c:ext>
          </c:extLst>
        </c:ser>
        <c:ser>
          <c:idx val="2"/>
          <c:order val="3"/>
          <c:tx>
            <c:strRef>
              <c:f>'6. Takaisinmaksuaika'!$L$9:$L$10</c:f>
              <c:strCache>
                <c:ptCount val="2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[0]!Year_1Payback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E-4E0E-865C-BB434E71C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2560"/>
        <c:axId val="399948248"/>
      </c:lineChart>
      <c:catAx>
        <c:axId val="39995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5.2962763216241805E-2"/>
              <c:y val="0.60356663750364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8248"/>
        <c:crosses val="autoZero"/>
        <c:auto val="1"/>
        <c:lblAlgn val="ctr"/>
        <c:lblOffset val="100"/>
        <c:noMultiLvlLbl val="1"/>
      </c:catAx>
      <c:valAx>
        <c:axId val="39994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5.7838660578386603E-2"/>
              <c:y val="8.431080455165660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2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51922961684689E-3"/>
          <c:y val="0.69189476315460574"/>
          <c:w val="0.99287671232876717"/>
          <c:h val="0.29138920134983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Takaisinmaksuaika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67790074076735"/>
          <c:y val="0.12655687316193906"/>
          <c:w val="0.7918012184695592"/>
          <c:h val="0.48621757148777445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F-4410-9738-D164BF5FF1E2}"/>
            </c:ext>
          </c:extLst>
        </c:ser>
        <c:ser>
          <c:idx val="1"/>
          <c:order val="1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F-4410-9738-D164BF5FF1E2}"/>
            </c:ext>
          </c:extLst>
        </c:ser>
        <c:ser>
          <c:idx val="2"/>
          <c:order val="2"/>
          <c:tx>
            <c:strRef>
              <c:f>'6. Takaisinmaksuaika'!$K$9:$K$10</c:f>
              <c:strCache>
                <c:ptCount val="2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F-4410-9738-D164BF5FF1E2}"/>
            </c:ext>
          </c:extLst>
        </c:ser>
        <c:ser>
          <c:idx val="3"/>
          <c:order val="3"/>
          <c:tx>
            <c:strRef>
              <c:f>'6. Takaisinmaksuaika'!$M$9:$M$10</c:f>
              <c:strCache>
                <c:ptCount val="2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[0]!Year_2payback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9F-4410-9738-D164BF5F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3344"/>
        <c:axId val="399951384"/>
      </c:lineChart>
      <c:catAx>
        <c:axId val="39995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4.5200318069580712E-2"/>
              <c:y val="0.64105124114387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1384"/>
        <c:crosses val="autoZero"/>
        <c:auto val="1"/>
        <c:lblAlgn val="ctr"/>
        <c:lblOffset val="100"/>
        <c:noMultiLvlLbl val="0"/>
      </c:catAx>
      <c:valAx>
        <c:axId val="399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€</a:t>
                </a:r>
              </a:p>
            </c:rich>
          </c:tx>
          <c:layout>
            <c:manualLayout>
              <c:xMode val="edge"/>
              <c:yMode val="edge"/>
              <c:x val="0.1366742596810934"/>
              <c:y val="3.22359233397711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064456920105923E-3"/>
          <c:y val="0.71239077416207919"/>
          <c:w val="0.99061503416856489"/>
          <c:h val="0.28758375791261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Takaisinmaksuaika, molemmat toimenpiteet</a:t>
            </a:r>
          </a:p>
        </c:rich>
      </c:tx>
      <c:layout>
        <c:manualLayout>
          <c:xMode val="edge"/>
          <c:yMode val="edge"/>
          <c:x val="0.36100000000000004"/>
          <c:y val="1.38808534575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32770831112263"/>
          <c:y val="5.7141207262637418E-2"/>
          <c:w val="0.81497440944881894"/>
          <c:h val="0.45497102144136453"/>
        </c:manualLayout>
      </c:layout>
      <c:lineChart>
        <c:grouping val="standard"/>
        <c:varyColors val="0"/>
        <c:ser>
          <c:idx val="0"/>
          <c:order val="0"/>
          <c:tx>
            <c:strRef>
              <c:f>'6. Takaisinmaksuaika'!$F$9:$F$11</c:f>
              <c:strCache>
                <c:ptCount val="3"/>
                <c:pt idx="0">
                  <c:v>Payback_1_invest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8-4D3D-9639-F5144B115A53}"/>
            </c:ext>
          </c:extLst>
        </c:ser>
        <c:ser>
          <c:idx val="1"/>
          <c:order val="1"/>
          <c:tx>
            <c:strRef>
              <c:f>'6. Takaisinmaksuaika'!$G$9:$G$11</c:f>
              <c:strCache>
                <c:ptCount val="3"/>
                <c:pt idx="0">
                  <c:v>Payback_2_invest</c:v>
                </c:pt>
                <c:pt idx="1">
                  <c:v>Total sum of the investment</c:v>
                </c:pt>
                <c:pt idx="2">
                  <c:v>(€)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[0]!Payback_2_invest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8-4D3D-9639-F5144B115A53}"/>
            </c:ext>
          </c:extLst>
        </c:ser>
        <c:ser>
          <c:idx val="2"/>
          <c:order val="2"/>
          <c:tx>
            <c:strRef>
              <c:f>'6. Takaisinmaksuaika'!$H$9:$H$11</c:f>
              <c:strCache>
                <c:ptCount val="3"/>
                <c:pt idx="0">
                  <c:v>Payback_1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98-4D3D-9639-F5144B115A53}"/>
            </c:ext>
          </c:extLst>
        </c:ser>
        <c:ser>
          <c:idx val="3"/>
          <c:order val="3"/>
          <c:tx>
            <c:strRef>
              <c:f>'6. Takaisinmaksuaika'!$I$9:$I$11</c:f>
              <c:strCache>
                <c:ptCount val="3"/>
                <c:pt idx="0">
                  <c:v>Payback_2</c:v>
                </c:pt>
                <c:pt idx="1">
                  <c:v>Decrease energy/water costs (€)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</c:f>
              <c:numCache>
                <c:formatCode>#\ ##0_ ;\-#\ 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98-4D3D-9639-F5144B115A53}"/>
            </c:ext>
          </c:extLst>
        </c:ser>
        <c:ser>
          <c:idx val="4"/>
          <c:order val="4"/>
          <c:tx>
            <c:strRef>
              <c:f>'6. Takaisinmaksuaika'!$J$9:$J$11</c:f>
              <c:strCache>
                <c:ptCount val="3"/>
                <c:pt idx="0">
                  <c:v>Payback_1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98-4D3D-9639-F5144B115A53}"/>
            </c:ext>
          </c:extLst>
        </c:ser>
        <c:ser>
          <c:idx val="5"/>
          <c:order val="5"/>
          <c:tx>
            <c:strRef>
              <c:f>'6. Takaisinmaksuaika'!$K$9:$K$11</c:f>
              <c:strCache>
                <c:ptCount val="3"/>
                <c:pt idx="0">
                  <c:v>Payback_2 Decrease energy/water costs (€)</c:v>
                </c:pt>
                <c:pt idx="1">
                  <c:v>Option 1. Energy/water prices change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98-4D3D-9639-F5144B115A53}"/>
            </c:ext>
          </c:extLst>
        </c:ser>
        <c:ser>
          <c:idx val="6"/>
          <c:order val="6"/>
          <c:tx>
            <c:strRef>
              <c:f>'6. Takaisinmaksuaika'!$L$9:$L$11</c:f>
              <c:strCache>
                <c:ptCount val="3"/>
                <c:pt idx="0">
                  <c:v>Payback_1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[0]!Payback_1ep_change2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98-4D3D-9639-F5144B115A53}"/>
            </c:ext>
          </c:extLst>
        </c:ser>
        <c:ser>
          <c:idx val="7"/>
          <c:order val="7"/>
          <c:tx>
            <c:strRef>
              <c:f>'6. Takaisinmaksuaika'!$M$9:$M$11</c:f>
              <c:strCache>
                <c:ptCount val="3"/>
                <c:pt idx="0">
                  <c:v>Payback_2 Decrease energy/water costs (€)</c:v>
                </c:pt>
                <c:pt idx="1">
                  <c:v>Option 2. Energy/water prices change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[0]!Year_paybacktime_biggest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[0]!Payback_2ep_change2</c:f>
              <c:numCache>
                <c:formatCode>#\ ##0_ ;\-#\ ##0\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98-4D3D-9639-F5144B11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50600"/>
        <c:axId val="399953736"/>
      </c:lineChart>
      <c:catAx>
        <c:axId val="39995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3736"/>
        <c:crosses val="autoZero"/>
        <c:auto val="1"/>
        <c:lblAlgn val="ctr"/>
        <c:lblOffset val="100"/>
        <c:noMultiLvlLbl val="0"/>
      </c:catAx>
      <c:valAx>
        <c:axId val="39995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64973329946663E-2"/>
          <c:y val="0.56980775928778471"/>
          <c:w val="0.86150876301752599"/>
          <c:h val="0.42932203527635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0</xdr:rowOff>
    </xdr:from>
    <xdr:to>
      <xdr:col>8</xdr:col>
      <xdr:colOff>407610</xdr:colOff>
      <xdr:row>0</xdr:row>
      <xdr:rowOff>963251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3B719FC-6927-4B63-BFF1-8F59A5E1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0"/>
          <a:ext cx="5163760" cy="963251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1</xdr:row>
      <xdr:rowOff>158750</xdr:rowOff>
    </xdr:from>
    <xdr:to>
      <xdr:col>16</xdr:col>
      <xdr:colOff>347125</xdr:colOff>
      <xdr:row>40</xdr:row>
      <xdr:rowOff>31117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F555385D-763C-4EE2-90D1-2709A461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4950" y="1149350"/>
          <a:ext cx="4785775" cy="7346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369510</xdr:colOff>
      <xdr:row>2</xdr:row>
      <xdr:rowOff>594951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85F73BD0-DE45-4E06-BC42-42B0CCC22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501650</xdr:colOff>
      <xdr:row>11</xdr:row>
      <xdr:rowOff>69850</xdr:rowOff>
    </xdr:from>
    <xdr:to>
      <xdr:col>3</xdr:col>
      <xdr:colOff>584200</xdr:colOff>
      <xdr:row>31</xdr:row>
      <xdr:rowOff>76200</xdr:rowOff>
    </xdr:to>
    <xdr:graphicFrame macro="">
      <xdr:nvGraphicFramePr>
        <xdr:cNvPr id="19" name="Kaavio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</xdr:colOff>
      <xdr:row>11</xdr:row>
      <xdr:rowOff>82550</xdr:rowOff>
    </xdr:from>
    <xdr:to>
      <xdr:col>8</xdr:col>
      <xdr:colOff>533400</xdr:colOff>
      <xdr:row>31</xdr:row>
      <xdr:rowOff>82550</xdr:rowOff>
    </xdr:to>
    <xdr:graphicFrame macro="">
      <xdr:nvGraphicFramePr>
        <xdr:cNvPr id="21" name="Kaavio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76200</xdr:rowOff>
    </xdr:from>
    <xdr:to>
      <xdr:col>1</xdr:col>
      <xdr:colOff>457200</xdr:colOff>
      <xdr:row>31</xdr:row>
      <xdr:rowOff>82550</xdr:rowOff>
    </xdr:to>
    <xdr:graphicFrame macro="">
      <xdr:nvGraphicFramePr>
        <xdr:cNvPr id="22" name="Kaavi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31751</xdr:colOff>
      <xdr:row>33</xdr:row>
      <xdr:rowOff>82550</xdr:rowOff>
    </xdr:from>
    <xdr:to>
      <xdr:col>1</xdr:col>
      <xdr:colOff>469900</xdr:colOff>
      <xdr:row>53</xdr:row>
      <xdr:rowOff>69850</xdr:rowOff>
    </xdr:to>
    <xdr:graphicFrame macro="">
      <xdr:nvGraphicFramePr>
        <xdr:cNvPr id="23" name="Kaavio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31750</xdr:colOff>
      <xdr:row>33</xdr:row>
      <xdr:rowOff>95250</xdr:rowOff>
    </xdr:from>
    <xdr:to>
      <xdr:col>8</xdr:col>
      <xdr:colOff>469900</xdr:colOff>
      <xdr:row>53</xdr:row>
      <xdr:rowOff>82550</xdr:rowOff>
    </xdr:to>
    <xdr:graphicFrame macro="">
      <xdr:nvGraphicFramePr>
        <xdr:cNvPr id="25" name="Kaavio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533399</xdr:colOff>
      <xdr:row>33</xdr:row>
      <xdr:rowOff>82550</xdr:rowOff>
    </xdr:from>
    <xdr:to>
      <xdr:col>4</xdr:col>
      <xdr:colOff>0</xdr:colOff>
      <xdr:row>53</xdr:row>
      <xdr:rowOff>69850</xdr:rowOff>
    </xdr:to>
    <xdr:graphicFrame macro="">
      <xdr:nvGraphicFramePr>
        <xdr:cNvPr id="27" name="Kaavio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</xdr:col>
      <xdr:colOff>488950</xdr:colOff>
      <xdr:row>84</xdr:row>
      <xdr:rowOff>114300</xdr:rowOff>
    </xdr:to>
    <xdr:graphicFrame macro="">
      <xdr:nvGraphicFramePr>
        <xdr:cNvPr id="28" name="Kaavio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50800</xdr:colOff>
      <xdr:row>55</xdr:row>
      <xdr:rowOff>38100</xdr:rowOff>
    </xdr:from>
    <xdr:to>
      <xdr:col>8</xdr:col>
      <xdr:colOff>511175</xdr:colOff>
      <xdr:row>84</xdr:row>
      <xdr:rowOff>101600</xdr:rowOff>
    </xdr:to>
    <xdr:graphicFrame macro="">
      <xdr:nvGraphicFramePr>
        <xdr:cNvPr id="29" name="Kaavio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584200</xdr:colOff>
      <xdr:row>55</xdr:row>
      <xdr:rowOff>19050</xdr:rowOff>
    </xdr:from>
    <xdr:to>
      <xdr:col>3</xdr:col>
      <xdr:colOff>596900</xdr:colOff>
      <xdr:row>84</xdr:row>
      <xdr:rowOff>117476</xdr:rowOff>
    </xdr:to>
    <xdr:graphicFrame macro="">
      <xdr:nvGraphicFramePr>
        <xdr:cNvPr id="30" name="Kaavio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86</xdr:row>
      <xdr:rowOff>158750</xdr:rowOff>
    </xdr:from>
    <xdr:to>
      <xdr:col>1</xdr:col>
      <xdr:colOff>431800</xdr:colOff>
      <xdr:row>103</xdr:row>
      <xdr:rowOff>107950</xdr:rowOff>
    </xdr:to>
    <xdr:graphicFrame macro="">
      <xdr:nvGraphicFramePr>
        <xdr:cNvPr id="31" name="Kaavio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88900</xdr:colOff>
      <xdr:row>86</xdr:row>
      <xdr:rowOff>139700</xdr:rowOff>
    </xdr:from>
    <xdr:to>
      <xdr:col>8</xdr:col>
      <xdr:colOff>539750</xdr:colOff>
      <xdr:row>103</xdr:row>
      <xdr:rowOff>88900</xdr:rowOff>
    </xdr:to>
    <xdr:graphicFrame macro="">
      <xdr:nvGraphicFramePr>
        <xdr:cNvPr id="36" name="Kaavio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508000</xdr:colOff>
      <xdr:row>86</xdr:row>
      <xdr:rowOff>146051</xdr:rowOff>
    </xdr:from>
    <xdr:to>
      <xdr:col>4</xdr:col>
      <xdr:colOff>38101</xdr:colOff>
      <xdr:row>103</xdr:row>
      <xdr:rowOff>88901</xdr:rowOff>
    </xdr:to>
    <xdr:graphicFrame macro="">
      <xdr:nvGraphicFramePr>
        <xdr:cNvPr id="37" name="Kaavio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0</xdr:rowOff>
    </xdr:from>
    <xdr:to>
      <xdr:col>2</xdr:col>
      <xdr:colOff>286960</xdr:colOff>
      <xdr:row>0</xdr:row>
      <xdr:rowOff>963251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3AE0454E-6EFE-4B24-B9B7-03BBDB04C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150" y="0"/>
          <a:ext cx="5163760" cy="963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50800</xdr:rowOff>
    </xdr:from>
    <xdr:to>
      <xdr:col>1</xdr:col>
      <xdr:colOff>1676400</xdr:colOff>
      <xdr:row>28</xdr:row>
      <xdr:rowOff>12700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25400</xdr:rowOff>
    </xdr:from>
    <xdr:to>
      <xdr:col>1</xdr:col>
      <xdr:colOff>1670050</xdr:colOff>
      <xdr:row>48</xdr:row>
      <xdr:rowOff>38099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638175</xdr:colOff>
      <xdr:row>26</xdr:row>
      <xdr:rowOff>23812</xdr:rowOff>
    </xdr:from>
    <xdr:ext cx="65" cy="172227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8582025" y="32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0</xdr:col>
      <xdr:colOff>15874</xdr:colOff>
      <xdr:row>49</xdr:row>
      <xdr:rowOff>9524</xdr:rowOff>
    </xdr:from>
    <xdr:to>
      <xdr:col>1</xdr:col>
      <xdr:colOff>1676400</xdr:colOff>
      <xdr:row>76</xdr:row>
      <xdr:rowOff>158750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1210</xdr:colOff>
      <xdr:row>0</xdr:row>
      <xdr:rowOff>963251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2BE2FC81-34FC-4DA6-8118-B7A92771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10</xdr:row>
      <xdr:rowOff>22224</xdr:rowOff>
    </xdr:from>
    <xdr:to>
      <xdr:col>1</xdr:col>
      <xdr:colOff>2286000</xdr:colOff>
      <xdr:row>28</xdr:row>
      <xdr:rowOff>25400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28</xdr:row>
      <xdr:rowOff>152400</xdr:rowOff>
    </xdr:from>
    <xdr:to>
      <xdr:col>1</xdr:col>
      <xdr:colOff>2273300</xdr:colOff>
      <xdr:row>45</xdr:row>
      <xdr:rowOff>139700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</xdr:colOff>
      <xdr:row>46</xdr:row>
      <xdr:rowOff>149224</xdr:rowOff>
    </xdr:from>
    <xdr:to>
      <xdr:col>1</xdr:col>
      <xdr:colOff>2266951</xdr:colOff>
      <xdr:row>69</xdr:row>
      <xdr:rowOff>6350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121860</xdr:colOff>
      <xdr:row>0</xdr:row>
      <xdr:rowOff>963251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89BEEB90-48A2-40F8-BD57-0769326F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73025</xdr:rowOff>
    </xdr:from>
    <xdr:to>
      <xdr:col>6</xdr:col>
      <xdr:colOff>530225</xdr:colOff>
      <xdr:row>34</xdr:row>
      <xdr:rowOff>57150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11759</xdr:colOff>
      <xdr:row>17</xdr:row>
      <xdr:rowOff>75846</xdr:rowOff>
    </xdr:from>
    <xdr:to>
      <xdr:col>7</xdr:col>
      <xdr:colOff>0</xdr:colOff>
      <xdr:row>33</xdr:row>
      <xdr:rowOff>142521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0</xdr:row>
      <xdr:rowOff>133350</xdr:rowOff>
    </xdr:from>
    <xdr:to>
      <xdr:col>6</xdr:col>
      <xdr:colOff>590550</xdr:colOff>
      <xdr:row>16</xdr:row>
      <xdr:rowOff>12700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6350</xdr:rowOff>
    </xdr:from>
    <xdr:to>
      <xdr:col>1</xdr:col>
      <xdr:colOff>1720850</xdr:colOff>
      <xdr:row>35</xdr:row>
      <xdr:rowOff>19050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37</xdr:row>
      <xdr:rowOff>38100</xdr:rowOff>
    </xdr:from>
    <xdr:to>
      <xdr:col>1</xdr:col>
      <xdr:colOff>1762125</xdr:colOff>
      <xdr:row>59</xdr:row>
      <xdr:rowOff>171450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22225</xdr:colOff>
      <xdr:row>61</xdr:row>
      <xdr:rowOff>22224</xdr:rowOff>
    </xdr:from>
    <xdr:to>
      <xdr:col>1</xdr:col>
      <xdr:colOff>1771650</xdr:colOff>
      <xdr:row>90</xdr:row>
      <xdr:rowOff>171450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102810</xdr:colOff>
      <xdr:row>0</xdr:row>
      <xdr:rowOff>963251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DD6973CD-BF47-4DCB-AAC1-2902131C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25</xdr:row>
      <xdr:rowOff>12700</xdr:rowOff>
    </xdr:from>
    <xdr:to>
      <xdr:col>1</xdr:col>
      <xdr:colOff>2279650</xdr:colOff>
      <xdr:row>41</xdr:row>
      <xdr:rowOff>63500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22225</xdr:rowOff>
    </xdr:from>
    <xdr:to>
      <xdr:col>1</xdr:col>
      <xdr:colOff>2286000</xdr:colOff>
      <xdr:row>24</xdr:row>
      <xdr:rowOff>9525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3174</xdr:rowOff>
    </xdr:from>
    <xdr:to>
      <xdr:col>1</xdr:col>
      <xdr:colOff>2273300</xdr:colOff>
      <xdr:row>60</xdr:row>
      <xdr:rowOff>25399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128210</xdr:colOff>
      <xdr:row>0</xdr:row>
      <xdr:rowOff>963251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9FCFC74-E425-449E-83BE-E8ADB4780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163760" cy="9632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:A5" totalsRowShown="0">
  <autoFilter ref="A1:A5" xr:uid="{00000000-0009-0000-0100-000002000000}"/>
  <tableColumns count="1">
    <tableColumn id="1" xr3:uid="{00000000-0010-0000-0000-000001000000}" name="Ilmanvaihtojärjestelmä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ulukko3" displayName="Taulukko3" ref="A1:A5" totalsRowShown="0">
  <autoFilter ref="A1:A5" xr:uid="{00000000-0009-0000-0100-000003000000}"/>
  <tableColumns count="1">
    <tableColumn id="1" xr3:uid="{00000000-0010-0000-0100-000001000000}" name="Jäähdytysjärjestelmä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ulukko4" displayName="Taulukko4" ref="A1:A8" totalsRowShown="0" dataDxfId="44">
  <autoFilter ref="A1:A8" xr:uid="{00000000-0009-0000-0100-000004000000}"/>
  <tableColumns count="1">
    <tableColumn id="1" xr3:uid="{00000000-0010-0000-0200-000001000000}" name="Rakennustyyppi" dataDxfId="4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5" displayName="Taulukko5" ref="A1:A6" totalsRowShown="0" headerRowDxfId="23" tableBorderDxfId="22">
  <autoFilter ref="A1:A6" xr:uid="{00000000-0009-0000-0100-000001000000}"/>
  <tableColumns count="1">
    <tableColumn id="1" xr3:uid="{00000000-0010-0000-0300-000001000000}" name="Lämmitysjärjestelmä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K38"/>
  <sheetViews>
    <sheetView topLeftCell="C1" workbookViewId="0">
      <selection activeCell="C20" sqref="C20"/>
    </sheetView>
  </sheetViews>
  <sheetFormatPr defaultRowHeight="14.5" x14ac:dyDescent="0.35"/>
  <cols>
    <col min="1" max="1" width="38.54296875" customWidth="1"/>
    <col min="2" max="2" width="35" customWidth="1"/>
    <col min="3" max="3" width="24.54296875" customWidth="1"/>
    <col min="4" max="4" width="4.453125" customWidth="1"/>
    <col min="5" max="5" width="25.1796875" customWidth="1"/>
    <col min="6" max="6" width="3.81640625" style="11" customWidth="1"/>
    <col min="7" max="7" width="28.81640625" customWidth="1"/>
    <col min="8" max="8" width="3.7265625" customWidth="1"/>
    <col min="9" max="9" width="16.7265625" customWidth="1"/>
    <col min="10" max="10" width="2.453125" style="11" customWidth="1"/>
    <col min="11" max="11" width="5.1796875" customWidth="1"/>
  </cols>
  <sheetData>
    <row r="1" spans="1:11" ht="18.5" x14ac:dyDescent="0.45">
      <c r="A1" s="21" t="s">
        <v>4</v>
      </c>
      <c r="E1" s="2" t="s">
        <v>22</v>
      </c>
      <c r="G1" s="2" t="s">
        <v>23</v>
      </c>
    </row>
    <row r="2" spans="1:11" x14ac:dyDescent="0.35">
      <c r="A2" s="6" t="s">
        <v>18</v>
      </c>
      <c r="B2" s="6"/>
      <c r="E2" s="23" t="s">
        <v>25</v>
      </c>
      <c r="G2" s="23" t="s">
        <v>24</v>
      </c>
    </row>
    <row r="3" spans="1:11" x14ac:dyDescent="0.35">
      <c r="E3" s="2"/>
      <c r="F3" s="10"/>
      <c r="G3" s="2"/>
    </row>
    <row r="4" spans="1:11" x14ac:dyDescent="0.35">
      <c r="C4" s="2" t="s">
        <v>11</v>
      </c>
      <c r="D4" s="2"/>
      <c r="E4" s="2" t="s">
        <v>21</v>
      </c>
      <c r="F4" s="10"/>
      <c r="G4" s="2" t="s">
        <v>21</v>
      </c>
      <c r="I4" s="17" t="s">
        <v>10</v>
      </c>
      <c r="J4" s="17"/>
      <c r="K4" s="10" t="s">
        <v>20</v>
      </c>
    </row>
    <row r="5" spans="1:11" x14ac:dyDescent="0.35">
      <c r="A5" s="11"/>
      <c r="B5" s="12"/>
      <c r="C5" s="13" t="s">
        <v>9</v>
      </c>
      <c r="D5" s="13"/>
      <c r="E5" s="13"/>
      <c r="F5" s="12"/>
      <c r="K5" s="11"/>
    </row>
    <row r="6" spans="1:11" x14ac:dyDescent="0.35">
      <c r="A6" s="2" t="s">
        <v>3</v>
      </c>
      <c r="B6" s="4"/>
      <c r="C6" s="4">
        <f>G6+E6</f>
        <v>82000</v>
      </c>
      <c r="D6" s="4"/>
      <c r="E6" s="7">
        <v>-2500</v>
      </c>
      <c r="F6" s="12"/>
      <c r="G6" s="8">
        <v>84500</v>
      </c>
      <c r="I6" s="7">
        <v>640000</v>
      </c>
      <c r="J6" s="12"/>
      <c r="K6" s="14">
        <v>0.02</v>
      </c>
    </row>
    <row r="7" spans="1:11" x14ac:dyDescent="0.35">
      <c r="A7" s="2"/>
      <c r="B7" s="4"/>
      <c r="C7" s="4"/>
      <c r="D7" s="4"/>
      <c r="E7" s="7"/>
      <c r="F7" s="12"/>
      <c r="G7" s="8"/>
      <c r="I7" s="7"/>
      <c r="J7" s="12"/>
      <c r="K7" s="14"/>
    </row>
    <row r="8" spans="1:11" x14ac:dyDescent="0.35">
      <c r="A8" s="2" t="s">
        <v>17</v>
      </c>
      <c r="B8" s="4"/>
      <c r="C8" s="4">
        <v>10000</v>
      </c>
      <c r="D8" s="4"/>
      <c r="E8" s="7">
        <f>C8</f>
        <v>10000</v>
      </c>
      <c r="F8" s="12"/>
      <c r="G8" s="6"/>
      <c r="I8" s="7">
        <f>600*40</f>
        <v>24000</v>
      </c>
      <c r="J8" s="12"/>
      <c r="K8" s="14">
        <v>0.02</v>
      </c>
    </row>
    <row r="9" spans="1:11" x14ac:dyDescent="0.35">
      <c r="A9" s="2"/>
      <c r="B9" s="4"/>
      <c r="C9" s="4"/>
      <c r="D9" s="4"/>
      <c r="E9" s="7"/>
      <c r="F9" s="12"/>
      <c r="G9" s="6"/>
      <c r="I9" s="7"/>
      <c r="J9" s="12"/>
      <c r="K9" s="14"/>
    </row>
    <row r="10" spans="1:11" x14ac:dyDescent="0.35">
      <c r="A10" s="2" t="s">
        <v>7</v>
      </c>
      <c r="B10" s="4"/>
      <c r="C10" s="4">
        <v>8500</v>
      </c>
      <c r="D10" s="4"/>
      <c r="E10" s="7">
        <f>C10</f>
        <v>8500</v>
      </c>
      <c r="F10" s="12"/>
      <c r="G10" s="6"/>
      <c r="I10" s="7">
        <v>18000</v>
      </c>
      <c r="J10" s="12"/>
      <c r="K10" s="14">
        <v>0.02</v>
      </c>
    </row>
    <row r="11" spans="1:11" x14ac:dyDescent="0.35">
      <c r="A11" s="2"/>
      <c r="B11" s="4"/>
      <c r="C11" s="4"/>
      <c r="D11" s="4"/>
      <c r="E11" s="7"/>
      <c r="F11" s="12"/>
      <c r="G11" s="6"/>
      <c r="I11" s="7"/>
      <c r="J11" s="12"/>
      <c r="K11" s="14"/>
    </row>
    <row r="12" spans="1:11" x14ac:dyDescent="0.35">
      <c r="A12" s="2" t="s">
        <v>8</v>
      </c>
      <c r="B12" s="4"/>
      <c r="C12" s="4">
        <f>500*30</f>
        <v>15000</v>
      </c>
      <c r="D12" s="4"/>
      <c r="E12" s="6"/>
      <c r="F12" s="12"/>
      <c r="G12" s="7">
        <f>C12</f>
        <v>15000</v>
      </c>
      <c r="I12" s="7">
        <f>600*30</f>
        <v>18000</v>
      </c>
      <c r="J12" s="12"/>
      <c r="K12" s="14">
        <v>0.02</v>
      </c>
    </row>
    <row r="13" spans="1:11" x14ac:dyDescent="0.35">
      <c r="A13" s="2"/>
      <c r="B13" s="4"/>
      <c r="C13" s="4"/>
      <c r="D13" s="4"/>
      <c r="E13" s="7"/>
      <c r="F13" s="12"/>
      <c r="G13" s="6"/>
      <c r="I13" s="7"/>
      <c r="J13" s="12"/>
      <c r="K13" s="14"/>
    </row>
    <row r="14" spans="1:11" x14ac:dyDescent="0.35">
      <c r="A14" s="2" t="s">
        <v>2</v>
      </c>
      <c r="B14" s="4"/>
      <c r="C14" s="4">
        <v>200000</v>
      </c>
      <c r="D14" s="4"/>
      <c r="E14" s="7">
        <v>-100000</v>
      </c>
      <c r="F14" s="12"/>
      <c r="G14" s="8">
        <v>300000</v>
      </c>
      <c r="I14" s="7">
        <v>200000</v>
      </c>
      <c r="J14" s="12"/>
      <c r="K14" s="14">
        <v>0.02</v>
      </c>
    </row>
    <row r="15" spans="1:11" x14ac:dyDescent="0.35">
      <c r="A15" s="2"/>
      <c r="B15" s="4"/>
      <c r="C15" s="4"/>
      <c r="D15" s="4"/>
      <c r="E15" s="7"/>
      <c r="F15" s="12"/>
      <c r="G15" s="8"/>
      <c r="I15" s="7"/>
      <c r="J15" s="12"/>
      <c r="K15" s="14"/>
    </row>
    <row r="16" spans="1:11" x14ac:dyDescent="0.35">
      <c r="A16" s="2" t="s">
        <v>5</v>
      </c>
      <c r="B16" s="4"/>
      <c r="C16" s="4">
        <f>48*100*10*365/1000</f>
        <v>17520</v>
      </c>
      <c r="D16" s="4"/>
      <c r="E16" s="7">
        <f>C16</f>
        <v>17520</v>
      </c>
      <c r="F16" s="12"/>
      <c r="G16" s="8"/>
      <c r="I16" s="7">
        <f>100*10</f>
        <v>1000</v>
      </c>
      <c r="J16" s="12"/>
      <c r="K16" s="14">
        <v>0.02</v>
      </c>
    </row>
    <row r="17" spans="1:11" x14ac:dyDescent="0.35">
      <c r="A17" s="2"/>
      <c r="C17" s="4"/>
      <c r="D17" s="4"/>
      <c r="E17" s="7"/>
      <c r="F17" s="12"/>
      <c r="G17" s="8"/>
      <c r="I17" s="7"/>
      <c r="J17" s="12"/>
      <c r="K17" s="14"/>
    </row>
    <row r="18" spans="1:11" x14ac:dyDescent="0.35">
      <c r="A18" s="2" t="s">
        <v>6</v>
      </c>
      <c r="B18" s="4"/>
      <c r="C18" s="4">
        <f>0.2*400000</f>
        <v>80000</v>
      </c>
      <c r="D18" s="4"/>
      <c r="E18" s="7">
        <f>0.5*C18</f>
        <v>40000</v>
      </c>
      <c r="F18" s="12"/>
      <c r="G18" s="8">
        <f>0.5*C18</f>
        <v>40000</v>
      </c>
      <c r="I18" s="7">
        <v>10000</v>
      </c>
      <c r="J18" s="12"/>
      <c r="K18" s="14">
        <v>0.02</v>
      </c>
    </row>
    <row r="19" spans="1:11" x14ac:dyDescent="0.35">
      <c r="B19" s="4"/>
      <c r="C19" s="4"/>
      <c r="D19" s="4"/>
      <c r="E19" s="7"/>
      <c r="F19" s="12"/>
      <c r="G19" s="6"/>
      <c r="I19" s="7"/>
      <c r="J19" s="12"/>
      <c r="K19" s="14"/>
    </row>
    <row r="20" spans="1:11" x14ac:dyDescent="0.35">
      <c r="A20" s="19" t="s">
        <v>19</v>
      </c>
      <c r="B20" s="2"/>
      <c r="C20" s="18">
        <f>SUM(C6:C18)</f>
        <v>413020</v>
      </c>
      <c r="D20" s="18"/>
      <c r="E20" s="18">
        <f>SUM(E6:E18)</f>
        <v>-26480</v>
      </c>
      <c r="F20" s="9"/>
      <c r="G20" s="18">
        <f>SUM(G6:G18)</f>
        <v>439500</v>
      </c>
      <c r="I20" s="16">
        <f>I6+I8+I10+I12+I14+I16+I18</f>
        <v>911000</v>
      </c>
      <c r="J20" s="12"/>
      <c r="K20" s="22">
        <f>SUM(K6:K19)</f>
        <v>0.14000000000000001</v>
      </c>
    </row>
    <row r="21" spans="1:11" x14ac:dyDescent="0.35">
      <c r="B21" s="4"/>
    </row>
    <row r="22" spans="1:11" x14ac:dyDescent="0.35">
      <c r="B22" s="4"/>
    </row>
    <row r="28" spans="1:11" x14ac:dyDescent="0.35">
      <c r="A28" s="1"/>
      <c r="B28" s="4"/>
      <c r="C28" s="4"/>
      <c r="D28" s="4"/>
      <c r="E28" s="4"/>
      <c r="F28" s="12"/>
    </row>
    <row r="29" spans="1:11" x14ac:dyDescent="0.35">
      <c r="A29" s="1"/>
      <c r="B29" s="4"/>
      <c r="C29" s="4"/>
      <c r="D29" s="4"/>
      <c r="E29" s="4"/>
      <c r="F29" s="12"/>
    </row>
    <row r="30" spans="1:11" x14ac:dyDescent="0.35">
      <c r="B30" s="4"/>
      <c r="C30" s="4"/>
      <c r="D30" s="4"/>
      <c r="E30" s="4"/>
      <c r="F30" s="12"/>
    </row>
    <row r="31" spans="1:11" x14ac:dyDescent="0.35">
      <c r="B31" s="4"/>
      <c r="C31" s="4"/>
      <c r="D31" s="4"/>
      <c r="E31" s="12"/>
    </row>
    <row r="32" spans="1:11" x14ac:dyDescent="0.35">
      <c r="B32" s="4"/>
      <c r="C32" s="4"/>
      <c r="D32" s="4"/>
      <c r="E32" s="12"/>
      <c r="F32" s="12"/>
    </row>
    <row r="33" spans="2:5" x14ac:dyDescent="0.35">
      <c r="B33" s="4"/>
      <c r="C33" s="4"/>
      <c r="D33" s="4"/>
      <c r="E33" s="11"/>
    </row>
    <row r="34" spans="2:5" x14ac:dyDescent="0.35">
      <c r="E34" s="11"/>
    </row>
    <row r="38" spans="2:5" x14ac:dyDescent="0.35">
      <c r="B38" s="3"/>
    </row>
  </sheetData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1">
    <pageSetUpPr fitToPage="1"/>
  </sheetPr>
  <dimension ref="H1:N54"/>
  <sheetViews>
    <sheetView topLeftCell="A10" zoomScaleNormal="100" workbookViewId="0">
      <selection activeCell="L11" sqref="L11"/>
    </sheetView>
  </sheetViews>
  <sheetFormatPr defaultRowHeight="14.5" x14ac:dyDescent="0.35"/>
  <cols>
    <col min="10" max="10" width="0" hidden="1" customWidth="1"/>
    <col min="11" max="11" width="32.54296875" customWidth="1"/>
    <col min="12" max="12" width="27.26953125" customWidth="1"/>
    <col min="13" max="13" width="33.453125" customWidth="1"/>
    <col min="14" max="14" width="15.1796875" customWidth="1"/>
  </cols>
  <sheetData>
    <row r="1" spans="8:14" x14ac:dyDescent="0.35">
      <c r="H1" t="s">
        <v>88</v>
      </c>
      <c r="I1" t="s">
        <v>89</v>
      </c>
      <c r="J1" s="5"/>
      <c r="K1" t="s">
        <v>107</v>
      </c>
      <c r="L1" t="s">
        <v>108</v>
      </c>
      <c r="M1" t="s">
        <v>109</v>
      </c>
      <c r="N1" t="s">
        <v>110</v>
      </c>
    </row>
    <row r="2" spans="8:14" x14ac:dyDescent="0.35">
      <c r="J2" s="2" t="s">
        <v>48</v>
      </c>
      <c r="K2" s="2">
        <f>'2. Syöttöarvot ja tulokset'!B19</f>
        <v>0</v>
      </c>
      <c r="L2" s="2">
        <f>'2. Syöttöarvot ja tulokset'!C19</f>
        <v>0</v>
      </c>
      <c r="M2" s="2">
        <f>'2. Syöttöarvot ja tulokset'!B19</f>
        <v>0</v>
      </c>
      <c r="N2" s="2">
        <f>'2. Syöttöarvot ja tulokset'!C19</f>
        <v>0</v>
      </c>
    </row>
    <row r="3" spans="8:14" x14ac:dyDescent="0.35">
      <c r="J3" s="2"/>
      <c r="M3" s="2" t="s">
        <v>65</v>
      </c>
      <c r="N3" s="2" t="s">
        <v>65</v>
      </c>
    </row>
    <row r="4" spans="8:14" x14ac:dyDescent="0.35">
      <c r="H4">
        <f>'Solution 1, (hidden)'!B5</f>
        <v>0</v>
      </c>
      <c r="I4">
        <f>'Solution  2, (hidden)'!B5</f>
        <v>0</v>
      </c>
      <c r="J4">
        <f>IF('2. Syöttöarvot ja tulokset'!$C$21&gt;='2. Syöttöarvot ja tulokset'!$B$21,'Solution  2, (hidden)'!A5,'Solution 1, (hidden)'!A5)</f>
        <v>0</v>
      </c>
      <c r="K4" s="26" t="e">
        <f>'Solution 1, (hidden)'!AD5</f>
        <v>#DIV/0!</v>
      </c>
      <c r="L4" s="26" t="e">
        <f>'Solution  2, (hidden)'!AD5</f>
        <v>#DIV/0!</v>
      </c>
      <c r="M4" s="26" t="e">
        <f>'Solution 1, (hidden)'!AB5</f>
        <v>#DIV/0!</v>
      </c>
      <c r="N4" s="26" t="e">
        <f>'Solution  2, (hidden)'!AB5</f>
        <v>#DIV/0!</v>
      </c>
    </row>
    <row r="5" spans="8:14" x14ac:dyDescent="0.35">
      <c r="H5" t="str">
        <f>'Solution 1, (hidden)'!B6</f>
        <v xml:space="preserve"> </v>
      </c>
      <c r="I5" t="str">
        <f>'Solution  2, (hidden)'!B6</f>
        <v xml:space="preserve"> </v>
      </c>
      <c r="J5" t="str">
        <f>IF('2. Syöttöarvot ja tulokset'!$C$21&gt;='2. Syöttöarvot ja tulokset'!$B$21,'Solution  2, (hidden)'!B6,'Solution 1, (hidden)'!B6)</f>
        <v xml:space="preserve"> </v>
      </c>
      <c r="K5" s="26" t="e">
        <f>'Solution 1, (hidden)'!AD6</f>
        <v>#N/A</v>
      </c>
      <c r="L5" s="26" t="e">
        <f>'Solution  2, (hidden)'!AD6</f>
        <v>#N/A</v>
      </c>
      <c r="M5" s="26" t="e">
        <f>'Solution 1, (hidden)'!AB6</f>
        <v>#N/A</v>
      </c>
      <c r="N5" s="26" t="e">
        <f>'Solution  2, (hidden)'!AB6</f>
        <v>#N/A</v>
      </c>
    </row>
    <row r="6" spans="8:14" x14ac:dyDescent="0.35">
      <c r="H6" t="str">
        <f>'Solution 1, (hidden)'!B7</f>
        <v xml:space="preserve"> </v>
      </c>
      <c r="I6" t="str">
        <f>'Solution  2, (hidden)'!B7</f>
        <v xml:space="preserve"> </v>
      </c>
      <c r="J6" t="str">
        <f>IF('2. Syöttöarvot ja tulokset'!$C$21&gt;='2. Syöttöarvot ja tulokset'!$B$21,'Solution  2, (hidden)'!B7,'Solution 1, (hidden)'!B7)</f>
        <v xml:space="preserve"> </v>
      </c>
      <c r="K6" s="26" t="e">
        <f>'Solution 1, (hidden)'!AD7</f>
        <v>#N/A</v>
      </c>
      <c r="L6" s="26" t="e">
        <f>'Solution  2, (hidden)'!AD7</f>
        <v>#N/A</v>
      </c>
      <c r="M6" s="26" t="e">
        <f>'Solution 1, (hidden)'!AB7</f>
        <v>#N/A</v>
      </c>
      <c r="N6" s="26" t="e">
        <f>'Solution  2, (hidden)'!AB7</f>
        <v>#N/A</v>
      </c>
    </row>
    <row r="7" spans="8:14" x14ac:dyDescent="0.35">
      <c r="H7" t="str">
        <f>'Solution 1, (hidden)'!B8</f>
        <v xml:space="preserve"> </v>
      </c>
      <c r="I7" t="str">
        <f>'Solution  2, (hidden)'!B8</f>
        <v xml:space="preserve"> </v>
      </c>
      <c r="J7" t="str">
        <f>IF('2. Syöttöarvot ja tulokset'!$C$21&gt;='2. Syöttöarvot ja tulokset'!$B$21,'Solution  2, (hidden)'!B8,'Solution 1, (hidden)'!B8)</f>
        <v xml:space="preserve"> </v>
      </c>
      <c r="K7" s="26" t="e">
        <f>'Solution 1, (hidden)'!AD8</f>
        <v>#N/A</v>
      </c>
      <c r="L7" s="26" t="e">
        <f>'Solution  2, (hidden)'!AD8</f>
        <v>#N/A</v>
      </c>
      <c r="M7" s="26" t="e">
        <f>'Solution 1, (hidden)'!AB8</f>
        <v>#N/A</v>
      </c>
      <c r="N7" s="26" t="e">
        <f>'Solution  2, (hidden)'!AB8</f>
        <v>#N/A</v>
      </c>
    </row>
    <row r="8" spans="8:14" x14ac:dyDescent="0.35">
      <c r="H8" t="str">
        <f>'Solution 1, (hidden)'!B9</f>
        <v xml:space="preserve"> </v>
      </c>
      <c r="I8" t="str">
        <f>'Solution  2, (hidden)'!B9</f>
        <v xml:space="preserve"> </v>
      </c>
      <c r="J8" t="str">
        <f>IF('2. Syöttöarvot ja tulokset'!$C$21&gt;='2. Syöttöarvot ja tulokset'!$B$21,'Solution  2, (hidden)'!B9,'Solution 1, (hidden)'!B9)</f>
        <v xml:space="preserve"> </v>
      </c>
      <c r="K8" s="26" t="e">
        <f>'Solution 1, (hidden)'!AD9</f>
        <v>#N/A</v>
      </c>
      <c r="L8" s="26" t="e">
        <f>'Solution  2, (hidden)'!AD9</f>
        <v>#N/A</v>
      </c>
      <c r="M8" s="26" t="e">
        <f>'Solution 1, (hidden)'!AB9</f>
        <v>#N/A</v>
      </c>
      <c r="N8" s="26" t="e">
        <f>'Solution  2, (hidden)'!AB9</f>
        <v>#N/A</v>
      </c>
    </row>
    <row r="9" spans="8:14" x14ac:dyDescent="0.35">
      <c r="H9" t="str">
        <f>'Solution 1, (hidden)'!B10</f>
        <v xml:space="preserve"> </v>
      </c>
      <c r="I9" t="str">
        <f>'Solution  2, (hidden)'!B10</f>
        <v xml:space="preserve"> </v>
      </c>
      <c r="J9" t="str">
        <f>IF('2. Syöttöarvot ja tulokset'!$C$21&gt;='2. Syöttöarvot ja tulokset'!$B$21,'Solution  2, (hidden)'!B10,'Solution 1, (hidden)'!B10)</f>
        <v xml:space="preserve"> </v>
      </c>
      <c r="K9" s="26" t="e">
        <f>'Solution 1, (hidden)'!AD10</f>
        <v>#N/A</v>
      </c>
      <c r="L9" s="26" t="e">
        <f>'Solution  2, (hidden)'!AD10</f>
        <v>#N/A</v>
      </c>
      <c r="M9" s="26" t="e">
        <f>'Solution 1, (hidden)'!AB10</f>
        <v>#N/A</v>
      </c>
      <c r="N9" s="26" t="e">
        <f>'Solution  2, (hidden)'!AB10</f>
        <v>#N/A</v>
      </c>
    </row>
    <row r="10" spans="8:14" x14ac:dyDescent="0.35">
      <c r="H10" t="str">
        <f>'Solution 1, (hidden)'!B11</f>
        <v xml:space="preserve"> </v>
      </c>
      <c r="I10" t="str">
        <f>'Solution  2, (hidden)'!B11</f>
        <v xml:space="preserve"> </v>
      </c>
      <c r="J10" t="str">
        <f>IF('2. Syöttöarvot ja tulokset'!$C$21&gt;='2. Syöttöarvot ja tulokset'!$B$21,'Solution  2, (hidden)'!B11,'Solution 1, (hidden)'!B11)</f>
        <v xml:space="preserve"> </v>
      </c>
      <c r="K10" s="26" t="e">
        <f>'Solution 1, (hidden)'!AD11</f>
        <v>#N/A</v>
      </c>
      <c r="L10" s="26" t="e">
        <f>'Solution  2, (hidden)'!AD11</f>
        <v>#N/A</v>
      </c>
      <c r="M10" s="26" t="e">
        <f>'Solution 1, (hidden)'!AB11</f>
        <v>#N/A</v>
      </c>
      <c r="N10" s="26" t="e">
        <f>'Solution  2, (hidden)'!AB11</f>
        <v>#N/A</v>
      </c>
    </row>
    <row r="11" spans="8:14" x14ac:dyDescent="0.35">
      <c r="H11" t="str">
        <f>'Solution 1, (hidden)'!B12</f>
        <v xml:space="preserve"> </v>
      </c>
      <c r="I11" t="str">
        <f>'Solution  2, (hidden)'!B12</f>
        <v xml:space="preserve"> </v>
      </c>
      <c r="J11" t="str">
        <f>IF('2. Syöttöarvot ja tulokset'!$C$21&gt;='2. Syöttöarvot ja tulokset'!$B$21,'Solution  2, (hidden)'!B12,'Solution 1, (hidden)'!B12)</f>
        <v xml:space="preserve"> </v>
      </c>
      <c r="K11" s="26" t="e">
        <f>'Solution 1, (hidden)'!AD12</f>
        <v>#N/A</v>
      </c>
      <c r="L11" s="26" t="e">
        <f>'Solution  2, (hidden)'!AD12</f>
        <v>#N/A</v>
      </c>
      <c r="M11" s="26" t="e">
        <f>'Solution 1, (hidden)'!AB12</f>
        <v>#N/A</v>
      </c>
      <c r="N11" s="26" t="e">
        <f>'Solution  2, (hidden)'!AB12</f>
        <v>#N/A</v>
      </c>
    </row>
    <row r="12" spans="8:14" x14ac:dyDescent="0.35">
      <c r="H12" t="str">
        <f>'Solution 1, (hidden)'!B13</f>
        <v xml:space="preserve"> </v>
      </c>
      <c r="I12" t="str">
        <f>'Solution  2, (hidden)'!B13</f>
        <v xml:space="preserve"> </v>
      </c>
      <c r="J12" t="str">
        <f>IF('2. Syöttöarvot ja tulokset'!$C$21&gt;='2. Syöttöarvot ja tulokset'!$B$21,'Solution  2, (hidden)'!B13,'Solution 1, (hidden)'!B13)</f>
        <v xml:space="preserve"> </v>
      </c>
      <c r="K12" s="26" t="e">
        <f>'Solution 1, (hidden)'!AD13</f>
        <v>#N/A</v>
      </c>
      <c r="L12" s="26" t="e">
        <f>'Solution  2, (hidden)'!AD13</f>
        <v>#N/A</v>
      </c>
      <c r="M12" s="26" t="e">
        <f>'Solution 1, (hidden)'!AB13</f>
        <v>#N/A</v>
      </c>
      <c r="N12" s="26" t="e">
        <f>'Solution  2, (hidden)'!AB13</f>
        <v>#N/A</v>
      </c>
    </row>
    <row r="13" spans="8:14" x14ac:dyDescent="0.35">
      <c r="H13" t="str">
        <f>'Solution 1, (hidden)'!B14</f>
        <v xml:space="preserve"> </v>
      </c>
      <c r="I13" t="str">
        <f>'Solution  2, (hidden)'!B14</f>
        <v xml:space="preserve"> </v>
      </c>
      <c r="J13" t="str">
        <f>IF('2. Syöttöarvot ja tulokset'!$C$21&gt;='2. Syöttöarvot ja tulokset'!$B$21,'Solution  2, (hidden)'!B14,'Solution 1, (hidden)'!B14)</f>
        <v xml:space="preserve"> </v>
      </c>
      <c r="K13" s="26" t="e">
        <f>'Solution 1, (hidden)'!AD14</f>
        <v>#N/A</v>
      </c>
      <c r="L13" s="26" t="e">
        <f>'Solution  2, (hidden)'!AD14</f>
        <v>#N/A</v>
      </c>
      <c r="M13" s="26" t="e">
        <f>'Solution 1, (hidden)'!AB14</f>
        <v>#N/A</v>
      </c>
      <c r="N13" s="26" t="e">
        <f>'Solution  2, (hidden)'!AB14</f>
        <v>#N/A</v>
      </c>
    </row>
    <row r="14" spans="8:14" x14ac:dyDescent="0.35">
      <c r="H14" t="str">
        <f>'Solution 1, (hidden)'!B15</f>
        <v xml:space="preserve"> </v>
      </c>
      <c r="I14" t="str">
        <f>'Solution  2, (hidden)'!B15</f>
        <v xml:space="preserve"> </v>
      </c>
      <c r="J14" t="str">
        <f>IF('2. Syöttöarvot ja tulokset'!$C$21&gt;='2. Syöttöarvot ja tulokset'!$B$21,'Solution  2, (hidden)'!B15,'Solution 1, (hidden)'!B15)</f>
        <v xml:space="preserve"> </v>
      </c>
      <c r="K14" s="26" t="e">
        <f>'Solution 1, (hidden)'!AD15</f>
        <v>#N/A</v>
      </c>
      <c r="L14" s="26" t="e">
        <f>'Solution  2, (hidden)'!AD15</f>
        <v>#N/A</v>
      </c>
      <c r="M14" s="26" t="e">
        <f>'Solution 1, (hidden)'!AB15</f>
        <v>#N/A</v>
      </c>
      <c r="N14" s="26" t="e">
        <f>'Solution  2, (hidden)'!AB15</f>
        <v>#N/A</v>
      </c>
    </row>
    <row r="15" spans="8:14" x14ac:dyDescent="0.35">
      <c r="H15" t="str">
        <f>'Solution 1, (hidden)'!B16</f>
        <v xml:space="preserve"> </v>
      </c>
      <c r="I15" t="str">
        <f>'Solution  2, (hidden)'!B16</f>
        <v xml:space="preserve"> </v>
      </c>
      <c r="J15" t="str">
        <f>IF('2. Syöttöarvot ja tulokset'!$C$21&gt;='2. Syöttöarvot ja tulokset'!$B$21,'Solution  2, (hidden)'!B16,'Solution 1, (hidden)'!B16)</f>
        <v xml:space="preserve"> </v>
      </c>
      <c r="K15" s="26" t="e">
        <f>'Solution 1, (hidden)'!AD16</f>
        <v>#N/A</v>
      </c>
      <c r="L15" s="26" t="e">
        <f>'Solution  2, (hidden)'!AD16</f>
        <v>#N/A</v>
      </c>
      <c r="M15" s="26" t="e">
        <f>'Solution 1, (hidden)'!AB16</f>
        <v>#N/A</v>
      </c>
      <c r="N15" s="26" t="e">
        <f>'Solution  2, (hidden)'!AB16</f>
        <v>#N/A</v>
      </c>
    </row>
    <row r="16" spans="8:14" x14ac:dyDescent="0.35">
      <c r="H16" t="str">
        <f>'Solution 1, (hidden)'!B17</f>
        <v xml:space="preserve"> </v>
      </c>
      <c r="I16" t="str">
        <f>'Solution  2, (hidden)'!B17</f>
        <v xml:space="preserve"> </v>
      </c>
      <c r="J16" t="str">
        <f>IF('2. Syöttöarvot ja tulokset'!$C$21&gt;='2. Syöttöarvot ja tulokset'!$B$21,'Solution  2, (hidden)'!B17,'Solution 1, (hidden)'!B17)</f>
        <v xml:space="preserve"> </v>
      </c>
      <c r="K16" s="26" t="e">
        <f>'Solution 1, (hidden)'!AD17</f>
        <v>#N/A</v>
      </c>
      <c r="L16" s="26" t="e">
        <f>'Solution  2, (hidden)'!AD17</f>
        <v>#N/A</v>
      </c>
      <c r="M16" s="26" t="e">
        <f>'Solution 1, (hidden)'!AB17</f>
        <v>#N/A</v>
      </c>
      <c r="N16" s="26" t="e">
        <f>'Solution  2, (hidden)'!AB17</f>
        <v>#N/A</v>
      </c>
    </row>
    <row r="17" spans="8:14" x14ac:dyDescent="0.35">
      <c r="H17" t="str">
        <f>'Solution 1, (hidden)'!B18</f>
        <v xml:space="preserve"> </v>
      </c>
      <c r="I17" t="str">
        <f>'Solution  2, (hidden)'!B18</f>
        <v xml:space="preserve"> </v>
      </c>
      <c r="J17" t="str">
        <f>IF('2. Syöttöarvot ja tulokset'!$C$21&gt;='2. Syöttöarvot ja tulokset'!$B$21,'Solution  2, (hidden)'!B18,'Solution 1, (hidden)'!B18)</f>
        <v xml:space="preserve"> </v>
      </c>
      <c r="K17" s="26" t="e">
        <f>'Solution 1, (hidden)'!AD18</f>
        <v>#N/A</v>
      </c>
      <c r="L17" s="26" t="e">
        <f>'Solution  2, (hidden)'!AD18</f>
        <v>#N/A</v>
      </c>
      <c r="M17" s="26" t="e">
        <f>'Solution 1, (hidden)'!AB18</f>
        <v>#N/A</v>
      </c>
      <c r="N17" s="26" t="e">
        <f>'Solution  2, (hidden)'!AB18</f>
        <v>#N/A</v>
      </c>
    </row>
    <row r="18" spans="8:14" x14ac:dyDescent="0.35">
      <c r="H18" t="str">
        <f>'Solution 1, (hidden)'!B19</f>
        <v xml:space="preserve"> </v>
      </c>
      <c r="I18" t="str">
        <f>'Solution  2, (hidden)'!B19</f>
        <v xml:space="preserve"> </v>
      </c>
      <c r="J18" t="str">
        <f>IF('2. Syöttöarvot ja tulokset'!$C$21&gt;='2. Syöttöarvot ja tulokset'!$B$21,'Solution  2, (hidden)'!B19,'Solution 1, (hidden)'!B19)</f>
        <v xml:space="preserve"> </v>
      </c>
      <c r="K18" s="26" t="e">
        <f>'Solution 1, (hidden)'!AD19</f>
        <v>#N/A</v>
      </c>
      <c r="L18" s="26" t="e">
        <f>'Solution  2, (hidden)'!AD19</f>
        <v>#N/A</v>
      </c>
      <c r="M18" s="26" t="e">
        <f>'Solution 1, (hidden)'!AB19</f>
        <v>#N/A</v>
      </c>
      <c r="N18" s="26" t="e">
        <f>'Solution  2, (hidden)'!AB19</f>
        <v>#N/A</v>
      </c>
    </row>
    <row r="19" spans="8:14" x14ac:dyDescent="0.35">
      <c r="H19" t="str">
        <f>'Solution 1, (hidden)'!B20</f>
        <v xml:space="preserve"> </v>
      </c>
      <c r="I19" t="str">
        <f>'Solution  2, (hidden)'!B20</f>
        <v xml:space="preserve"> </v>
      </c>
      <c r="J19" t="str">
        <f>IF('2. Syöttöarvot ja tulokset'!$C$21&gt;='2. Syöttöarvot ja tulokset'!$B$21,'Solution  2, (hidden)'!B20,'Solution 1, (hidden)'!B20)</f>
        <v xml:space="preserve"> </v>
      </c>
      <c r="K19" s="26" t="e">
        <f>'Solution 1, (hidden)'!AD20</f>
        <v>#N/A</v>
      </c>
      <c r="L19" s="26" t="e">
        <f>'Solution  2, (hidden)'!AD20</f>
        <v>#N/A</v>
      </c>
      <c r="M19" s="26" t="e">
        <f>'Solution 1, (hidden)'!AB20</f>
        <v>#N/A</v>
      </c>
      <c r="N19" s="26" t="e">
        <f>'Solution  2, (hidden)'!AB20</f>
        <v>#N/A</v>
      </c>
    </row>
    <row r="20" spans="8:14" x14ac:dyDescent="0.35">
      <c r="H20" t="str">
        <f>'Solution 1, (hidden)'!B21</f>
        <v xml:space="preserve"> </v>
      </c>
      <c r="I20" t="str">
        <f>'Solution  2, (hidden)'!B21</f>
        <v xml:space="preserve"> </v>
      </c>
      <c r="J20" t="str">
        <f>IF('2. Syöttöarvot ja tulokset'!$C$21&gt;='2. Syöttöarvot ja tulokset'!$B$21,'Solution  2, (hidden)'!B21,'Solution 1, (hidden)'!B21)</f>
        <v xml:space="preserve"> </v>
      </c>
      <c r="K20" s="26" t="e">
        <f>'Solution 1, (hidden)'!AD21</f>
        <v>#N/A</v>
      </c>
      <c r="L20" s="26" t="e">
        <f>'Solution  2, (hidden)'!AD21</f>
        <v>#N/A</v>
      </c>
      <c r="M20" s="26" t="e">
        <f>'Solution 1, (hidden)'!AB21</f>
        <v>#N/A</v>
      </c>
      <c r="N20" s="26" t="e">
        <f>'Solution  2, (hidden)'!AB21</f>
        <v>#N/A</v>
      </c>
    </row>
    <row r="21" spans="8:14" x14ac:dyDescent="0.35">
      <c r="H21" t="str">
        <f>'Solution 1, (hidden)'!B22</f>
        <v xml:space="preserve"> </v>
      </c>
      <c r="I21" t="str">
        <f>'Solution  2, (hidden)'!B22</f>
        <v xml:space="preserve"> </v>
      </c>
      <c r="J21" t="str">
        <f>IF('2. Syöttöarvot ja tulokset'!$C$21&gt;='2. Syöttöarvot ja tulokset'!$B$21,'Solution  2, (hidden)'!B22,'Solution 1, (hidden)'!B22)</f>
        <v xml:space="preserve"> </v>
      </c>
      <c r="K21" s="26" t="e">
        <f>'Solution 1, (hidden)'!AD22</f>
        <v>#N/A</v>
      </c>
      <c r="L21" s="26" t="e">
        <f>'Solution  2, (hidden)'!AD22</f>
        <v>#N/A</v>
      </c>
      <c r="M21" s="26" t="e">
        <f>'Solution 1, (hidden)'!AB22</f>
        <v>#N/A</v>
      </c>
      <c r="N21" s="26" t="e">
        <f>'Solution  2, (hidden)'!AB22</f>
        <v>#N/A</v>
      </c>
    </row>
    <row r="22" spans="8:14" x14ac:dyDescent="0.35">
      <c r="H22" t="str">
        <f>'Solution 1, (hidden)'!B23</f>
        <v xml:space="preserve"> </v>
      </c>
      <c r="I22" t="str">
        <f>'Solution  2, (hidden)'!B23</f>
        <v xml:space="preserve"> </v>
      </c>
      <c r="J22" t="str">
        <f>IF('2. Syöttöarvot ja tulokset'!$C$21&gt;='2. Syöttöarvot ja tulokset'!$B$21,'Solution  2, (hidden)'!B23,'Solution 1, (hidden)'!B23)</f>
        <v xml:space="preserve"> </v>
      </c>
      <c r="K22" s="26" t="e">
        <f>'Solution 1, (hidden)'!AD23</f>
        <v>#N/A</v>
      </c>
      <c r="L22" s="26" t="e">
        <f>'Solution  2, (hidden)'!AD23</f>
        <v>#N/A</v>
      </c>
      <c r="M22" s="26" t="e">
        <f>'Solution 1, (hidden)'!AB23</f>
        <v>#N/A</v>
      </c>
      <c r="N22" s="26" t="e">
        <f>'Solution  2, (hidden)'!AB23</f>
        <v>#N/A</v>
      </c>
    </row>
    <row r="23" spans="8:14" x14ac:dyDescent="0.35">
      <c r="H23" t="str">
        <f>'Solution 1, (hidden)'!B24</f>
        <v xml:space="preserve"> </v>
      </c>
      <c r="I23" t="str">
        <f>'Solution  2, (hidden)'!B24</f>
        <v xml:space="preserve"> </v>
      </c>
      <c r="J23" t="str">
        <f>IF('2. Syöttöarvot ja tulokset'!$C$21&gt;='2. Syöttöarvot ja tulokset'!$B$21,'Solution  2, (hidden)'!B24,'Solution 1, (hidden)'!B24)</f>
        <v xml:space="preserve"> </v>
      </c>
      <c r="K23" s="26" t="e">
        <f>'Solution 1, (hidden)'!AD24</f>
        <v>#N/A</v>
      </c>
      <c r="L23" s="26" t="e">
        <f>'Solution  2, (hidden)'!AD24</f>
        <v>#N/A</v>
      </c>
      <c r="M23" s="26" t="e">
        <f>'Solution 1, (hidden)'!AB24</f>
        <v>#N/A</v>
      </c>
      <c r="N23" s="26" t="e">
        <f>'Solution  2, (hidden)'!AB24</f>
        <v>#N/A</v>
      </c>
    </row>
    <row r="24" spans="8:14" x14ac:dyDescent="0.35">
      <c r="H24" t="str">
        <f>'Solution 1, (hidden)'!B25</f>
        <v xml:space="preserve"> </v>
      </c>
      <c r="I24" t="str">
        <f>'Solution  2, (hidden)'!B25</f>
        <v xml:space="preserve"> </v>
      </c>
      <c r="J24" t="str">
        <f>IF('2. Syöttöarvot ja tulokset'!$C$21&gt;='2. Syöttöarvot ja tulokset'!$B$21,'Solution  2, (hidden)'!B25,'Solution 1, (hidden)'!B25)</f>
        <v xml:space="preserve"> </v>
      </c>
      <c r="K24" s="26" t="e">
        <f>'Solution 1, (hidden)'!AD25</f>
        <v>#N/A</v>
      </c>
      <c r="L24" s="26" t="e">
        <f>'Solution  2, (hidden)'!AD25</f>
        <v>#N/A</v>
      </c>
      <c r="M24" s="26" t="e">
        <f>'Solution 1, (hidden)'!AB25</f>
        <v>#N/A</v>
      </c>
      <c r="N24" s="26" t="e">
        <f>'Solution  2, (hidden)'!AB25</f>
        <v>#N/A</v>
      </c>
    </row>
    <row r="25" spans="8:14" x14ac:dyDescent="0.35">
      <c r="H25" t="str">
        <f>'Solution 1, (hidden)'!B26</f>
        <v xml:space="preserve"> </v>
      </c>
      <c r="I25" t="str">
        <f>'Solution  2, (hidden)'!B26</f>
        <v xml:space="preserve"> </v>
      </c>
      <c r="J25" t="str">
        <f>IF('2. Syöttöarvot ja tulokset'!$C$21&gt;='2. Syöttöarvot ja tulokset'!$B$21,'Solution  2, (hidden)'!B26,'Solution 1, (hidden)'!B26)</f>
        <v xml:space="preserve"> </v>
      </c>
      <c r="K25" s="26" t="e">
        <f>'Solution 1, (hidden)'!AD26</f>
        <v>#N/A</v>
      </c>
      <c r="L25" s="26" t="e">
        <f>'Solution  2, (hidden)'!AD26</f>
        <v>#N/A</v>
      </c>
      <c r="M25" s="26" t="e">
        <f>'Solution 1, (hidden)'!AB26</f>
        <v>#N/A</v>
      </c>
      <c r="N25" s="26" t="e">
        <f>'Solution  2, (hidden)'!AB26</f>
        <v>#N/A</v>
      </c>
    </row>
    <row r="26" spans="8:14" x14ac:dyDescent="0.35">
      <c r="H26" t="str">
        <f>'Solution 1, (hidden)'!B27</f>
        <v xml:space="preserve"> </v>
      </c>
      <c r="I26" t="str">
        <f>'Solution  2, (hidden)'!B27</f>
        <v xml:space="preserve"> </v>
      </c>
      <c r="J26" t="str">
        <f>IF('2. Syöttöarvot ja tulokset'!$C$21&gt;='2. Syöttöarvot ja tulokset'!$B$21,'Solution  2, (hidden)'!B27,'Solution 1, (hidden)'!B27)</f>
        <v xml:space="preserve"> </v>
      </c>
      <c r="K26" s="26" t="e">
        <f>'Solution 1, (hidden)'!AD27</f>
        <v>#N/A</v>
      </c>
      <c r="L26" s="26" t="e">
        <f>'Solution  2, (hidden)'!AD27</f>
        <v>#N/A</v>
      </c>
      <c r="M26" s="26" t="e">
        <f>'Solution 1, (hidden)'!AB27</f>
        <v>#N/A</v>
      </c>
      <c r="N26" s="26" t="e">
        <f>'Solution  2, (hidden)'!AB27</f>
        <v>#N/A</v>
      </c>
    </row>
    <row r="27" spans="8:14" x14ac:dyDescent="0.35">
      <c r="H27" t="str">
        <f>'Solution 1, (hidden)'!B28</f>
        <v xml:space="preserve"> </v>
      </c>
      <c r="I27" t="str">
        <f>'Solution  2, (hidden)'!B28</f>
        <v xml:space="preserve"> </v>
      </c>
      <c r="J27" t="str">
        <f>IF('2. Syöttöarvot ja tulokset'!$C$21&gt;='2. Syöttöarvot ja tulokset'!$B$21,'Solution  2, (hidden)'!B28,'Solution 1, (hidden)'!B28)</f>
        <v xml:space="preserve"> </v>
      </c>
      <c r="K27" s="26" t="e">
        <f>'Solution 1, (hidden)'!AD28</f>
        <v>#N/A</v>
      </c>
      <c r="L27" s="26" t="e">
        <f>'Solution  2, (hidden)'!AD28</f>
        <v>#N/A</v>
      </c>
      <c r="M27" s="26" t="e">
        <f>'Solution 1, (hidden)'!AB28</f>
        <v>#N/A</v>
      </c>
      <c r="N27" s="26" t="e">
        <f>'Solution  2, (hidden)'!AB28</f>
        <v>#N/A</v>
      </c>
    </row>
    <row r="28" spans="8:14" x14ac:dyDescent="0.35">
      <c r="H28" t="str">
        <f>'Solution 1, (hidden)'!B29</f>
        <v xml:space="preserve"> </v>
      </c>
      <c r="I28" t="str">
        <f>'Solution  2, (hidden)'!B29</f>
        <v xml:space="preserve"> </v>
      </c>
      <c r="J28" t="str">
        <f>IF('2. Syöttöarvot ja tulokset'!$C$21&gt;='2. Syöttöarvot ja tulokset'!$B$21,'Solution  2, (hidden)'!B29,'Solution 1, (hidden)'!B29)</f>
        <v xml:space="preserve"> </v>
      </c>
      <c r="K28" s="26" t="e">
        <f>'Solution 1, (hidden)'!AD29</f>
        <v>#N/A</v>
      </c>
      <c r="L28" s="26" t="e">
        <f>'Solution  2, (hidden)'!AD29</f>
        <v>#N/A</v>
      </c>
      <c r="M28" s="26" t="e">
        <f>'Solution 1, (hidden)'!AB29</f>
        <v>#N/A</v>
      </c>
      <c r="N28" s="26" t="e">
        <f>'Solution  2, (hidden)'!AB29</f>
        <v>#N/A</v>
      </c>
    </row>
    <row r="29" spans="8:14" x14ac:dyDescent="0.35">
      <c r="H29" t="str">
        <f>'Solution 1, (hidden)'!B30</f>
        <v xml:space="preserve"> </v>
      </c>
      <c r="I29" t="str">
        <f>'Solution  2, (hidden)'!B30</f>
        <v xml:space="preserve"> </v>
      </c>
      <c r="J29" t="str">
        <f>IF('2. Syöttöarvot ja tulokset'!$C$21&gt;='2. Syöttöarvot ja tulokset'!$B$21,'Solution  2, (hidden)'!B30,'Solution 1, (hidden)'!B30)</f>
        <v xml:space="preserve"> </v>
      </c>
      <c r="K29" s="26" t="e">
        <f>'Solution 1, (hidden)'!AD30</f>
        <v>#N/A</v>
      </c>
      <c r="L29" s="26" t="e">
        <f>'Solution  2, (hidden)'!AD30</f>
        <v>#N/A</v>
      </c>
      <c r="M29" s="26" t="e">
        <f>'Solution 1, (hidden)'!AB30</f>
        <v>#N/A</v>
      </c>
      <c r="N29" s="26" t="e">
        <f>'Solution  2, (hidden)'!AB30</f>
        <v>#N/A</v>
      </c>
    </row>
    <row r="30" spans="8:14" x14ac:dyDescent="0.35">
      <c r="H30" t="str">
        <f>'Solution 1, (hidden)'!B31</f>
        <v xml:space="preserve"> </v>
      </c>
      <c r="I30" t="str">
        <f>'Solution  2, (hidden)'!B31</f>
        <v xml:space="preserve"> </v>
      </c>
      <c r="J30" t="str">
        <f>IF('2. Syöttöarvot ja tulokset'!$C$21&gt;='2. Syöttöarvot ja tulokset'!$B$21,'Solution  2, (hidden)'!B31,'Solution 1, (hidden)'!B31)</f>
        <v xml:space="preserve"> </v>
      </c>
      <c r="K30" s="26" t="e">
        <f>'Solution 1, (hidden)'!AD31</f>
        <v>#N/A</v>
      </c>
      <c r="L30" s="26" t="e">
        <f>'Solution  2, (hidden)'!AD31</f>
        <v>#N/A</v>
      </c>
      <c r="M30" s="26" t="e">
        <f>'Solution 1, (hidden)'!AB31</f>
        <v>#N/A</v>
      </c>
      <c r="N30" s="26" t="e">
        <f>'Solution  2, (hidden)'!AB31</f>
        <v>#N/A</v>
      </c>
    </row>
    <row r="31" spans="8:14" x14ac:dyDescent="0.35">
      <c r="H31" t="str">
        <f>'Solution 1, (hidden)'!B32</f>
        <v xml:space="preserve"> </v>
      </c>
      <c r="I31" t="str">
        <f>'Solution  2, (hidden)'!B32</f>
        <v xml:space="preserve"> </v>
      </c>
      <c r="J31" t="str">
        <f>IF('2. Syöttöarvot ja tulokset'!$C$21&gt;='2. Syöttöarvot ja tulokset'!$B$21,'Solution  2, (hidden)'!B32,'Solution 1, (hidden)'!B32)</f>
        <v xml:space="preserve"> </v>
      </c>
      <c r="K31" s="26" t="e">
        <f>'Solution 1, (hidden)'!AD32</f>
        <v>#N/A</v>
      </c>
      <c r="L31" s="26" t="e">
        <f>'Solution  2, (hidden)'!AD32</f>
        <v>#N/A</v>
      </c>
      <c r="M31" s="26" t="e">
        <f>'Solution 1, (hidden)'!AB32</f>
        <v>#N/A</v>
      </c>
      <c r="N31" s="26" t="e">
        <f>'Solution  2, (hidden)'!AB32</f>
        <v>#N/A</v>
      </c>
    </row>
    <row r="32" spans="8:14" x14ac:dyDescent="0.35">
      <c r="H32" t="str">
        <f>'Solution 1, (hidden)'!B33</f>
        <v xml:space="preserve"> </v>
      </c>
      <c r="I32" t="str">
        <f>'Solution  2, (hidden)'!B33</f>
        <v xml:space="preserve"> </v>
      </c>
      <c r="J32" t="str">
        <f>IF('2. Syöttöarvot ja tulokset'!$C$21&gt;='2. Syöttöarvot ja tulokset'!$B$21,'Solution  2, (hidden)'!B33,'Solution 1, (hidden)'!B33)</f>
        <v xml:space="preserve"> </v>
      </c>
      <c r="K32" s="26" t="e">
        <f>'Solution 1, (hidden)'!AD33</f>
        <v>#N/A</v>
      </c>
      <c r="L32" s="26" t="e">
        <f>'Solution  2, (hidden)'!AD33</f>
        <v>#N/A</v>
      </c>
      <c r="M32" s="26" t="e">
        <f>'Solution 1, (hidden)'!AB33</f>
        <v>#N/A</v>
      </c>
      <c r="N32" s="26" t="e">
        <f>'Solution  2, (hidden)'!AB33</f>
        <v>#N/A</v>
      </c>
    </row>
    <row r="33" spans="8:14" x14ac:dyDescent="0.35">
      <c r="H33" t="str">
        <f>'Solution 1, (hidden)'!B34</f>
        <v xml:space="preserve"> </v>
      </c>
      <c r="I33" t="str">
        <f>'Solution  2, (hidden)'!B34</f>
        <v xml:space="preserve"> </v>
      </c>
      <c r="J33" t="str">
        <f>IF('2. Syöttöarvot ja tulokset'!$C$21&gt;='2. Syöttöarvot ja tulokset'!$B$21,'Solution  2, (hidden)'!B34,'Solution 1, (hidden)'!B34)</f>
        <v xml:space="preserve"> </v>
      </c>
      <c r="K33" s="26" t="e">
        <f>'Solution 1, (hidden)'!AD34</f>
        <v>#N/A</v>
      </c>
      <c r="L33" s="26" t="e">
        <f>'Solution  2, (hidden)'!AD34</f>
        <v>#N/A</v>
      </c>
      <c r="M33" s="26" t="e">
        <f>'Solution 1, (hidden)'!AB34</f>
        <v>#N/A</v>
      </c>
      <c r="N33" s="26" t="e">
        <f>'Solution  2, (hidden)'!AB34</f>
        <v>#N/A</v>
      </c>
    </row>
    <row r="34" spans="8:14" x14ac:dyDescent="0.35">
      <c r="H34" t="str">
        <f>'Solution 1, (hidden)'!B35</f>
        <v xml:space="preserve"> </v>
      </c>
      <c r="I34" t="str">
        <f>'Solution  2, (hidden)'!B35</f>
        <v xml:space="preserve"> </v>
      </c>
      <c r="J34" t="str">
        <f>IF('2. Syöttöarvot ja tulokset'!$C$21&gt;='2. Syöttöarvot ja tulokset'!$B$21,'Solution  2, (hidden)'!B35,'Solution 1, (hidden)'!B35)</f>
        <v xml:space="preserve"> </v>
      </c>
      <c r="K34" s="26" t="e">
        <f>'Solution 1, (hidden)'!AD35</f>
        <v>#N/A</v>
      </c>
      <c r="L34" s="26" t="e">
        <f>'Solution  2, (hidden)'!AD35</f>
        <v>#N/A</v>
      </c>
      <c r="M34" s="26" t="e">
        <f>'Solution 1, (hidden)'!AB35</f>
        <v>#N/A</v>
      </c>
      <c r="N34" s="26" t="e">
        <f>'Solution  2, (hidden)'!AB35</f>
        <v>#N/A</v>
      </c>
    </row>
    <row r="35" spans="8:14" x14ac:dyDescent="0.35">
      <c r="H35" t="str">
        <f>'Solution 1, (hidden)'!B36</f>
        <v xml:space="preserve"> </v>
      </c>
      <c r="I35" t="str">
        <f>'Solution  2, (hidden)'!B36</f>
        <v xml:space="preserve"> </v>
      </c>
      <c r="J35" t="str">
        <f>IF('2. Syöttöarvot ja tulokset'!$C$21&gt;='2. Syöttöarvot ja tulokset'!$B$21,'Solution  2, (hidden)'!B36,'Solution 1, (hidden)'!B36)</f>
        <v xml:space="preserve"> </v>
      </c>
      <c r="K35" s="26" t="e">
        <f>'Solution 1, (hidden)'!AD36</f>
        <v>#N/A</v>
      </c>
      <c r="L35" s="26" t="e">
        <f>'Solution  2, (hidden)'!AD36</f>
        <v>#N/A</v>
      </c>
      <c r="M35" s="26" t="e">
        <f>'Solution 1, (hidden)'!AB36</f>
        <v>#N/A</v>
      </c>
      <c r="N35" s="26" t="e">
        <f>'Solution  2, (hidden)'!AB36</f>
        <v>#N/A</v>
      </c>
    </row>
    <row r="36" spans="8:14" x14ac:dyDescent="0.35">
      <c r="H36" t="str">
        <f>'Solution 1, (hidden)'!B37</f>
        <v xml:space="preserve"> </v>
      </c>
      <c r="I36" t="str">
        <f>'Solution  2, (hidden)'!B37</f>
        <v xml:space="preserve"> </v>
      </c>
      <c r="J36" t="str">
        <f>IF('2. Syöttöarvot ja tulokset'!$C$21&gt;='2. Syöttöarvot ja tulokset'!$B$21,'Solution  2, (hidden)'!B37,'Solution 1, (hidden)'!B37)</f>
        <v xml:space="preserve"> </v>
      </c>
      <c r="K36" s="26" t="e">
        <f>'Solution 1, (hidden)'!AD37</f>
        <v>#N/A</v>
      </c>
      <c r="L36" s="26" t="e">
        <f>'Solution  2, (hidden)'!AD37</f>
        <v>#N/A</v>
      </c>
      <c r="M36" s="26" t="e">
        <f>'Solution 1, (hidden)'!AB37</f>
        <v>#N/A</v>
      </c>
      <c r="N36" s="26" t="e">
        <f>'Solution  2, (hidden)'!AB37</f>
        <v>#N/A</v>
      </c>
    </row>
    <row r="37" spans="8:14" x14ac:dyDescent="0.35">
      <c r="H37" t="str">
        <f>'Solution 1, (hidden)'!B38</f>
        <v xml:space="preserve"> </v>
      </c>
      <c r="I37" t="str">
        <f>'Solution  2, (hidden)'!B38</f>
        <v xml:space="preserve"> </v>
      </c>
      <c r="J37" t="str">
        <f>IF('2. Syöttöarvot ja tulokset'!$C$21&gt;='2. Syöttöarvot ja tulokset'!$B$21,'Solution  2, (hidden)'!B38,'Solution 1, (hidden)'!B38)</f>
        <v xml:space="preserve"> </v>
      </c>
      <c r="K37" s="26" t="e">
        <f>'Solution 1, (hidden)'!AD38</f>
        <v>#N/A</v>
      </c>
      <c r="L37" s="26" t="e">
        <f>'Solution  2, (hidden)'!AD38</f>
        <v>#N/A</v>
      </c>
      <c r="M37" s="26" t="e">
        <f>'Solution 1, (hidden)'!AB38</f>
        <v>#N/A</v>
      </c>
      <c r="N37" s="26" t="e">
        <f>'Solution  2, (hidden)'!AB38</f>
        <v>#N/A</v>
      </c>
    </row>
    <row r="38" spans="8:14" x14ac:dyDescent="0.35">
      <c r="H38" t="str">
        <f>'Solution 1, (hidden)'!B39</f>
        <v xml:space="preserve"> </v>
      </c>
      <c r="I38" t="str">
        <f>'Solution  2, (hidden)'!B39</f>
        <v xml:space="preserve"> </v>
      </c>
      <c r="J38" t="str">
        <f>IF('2. Syöttöarvot ja tulokset'!$C$21&gt;='2. Syöttöarvot ja tulokset'!$B$21,'Solution  2, (hidden)'!B39,'Solution 1, (hidden)'!B39)</f>
        <v xml:space="preserve"> </v>
      </c>
      <c r="K38" s="26" t="e">
        <f>'Solution 1, (hidden)'!AD39</f>
        <v>#N/A</v>
      </c>
      <c r="L38" s="26" t="e">
        <f>'Solution  2, (hidden)'!AD39</f>
        <v>#N/A</v>
      </c>
      <c r="M38" s="26" t="e">
        <f>'Solution 1, (hidden)'!AB39</f>
        <v>#N/A</v>
      </c>
      <c r="N38" s="26" t="e">
        <f>'Solution  2, (hidden)'!AB39</f>
        <v>#N/A</v>
      </c>
    </row>
    <row r="39" spans="8:14" x14ac:dyDescent="0.35">
      <c r="H39" t="str">
        <f>'Solution 1, (hidden)'!B40</f>
        <v xml:space="preserve"> </v>
      </c>
      <c r="I39" t="str">
        <f>'Solution  2, (hidden)'!B40</f>
        <v xml:space="preserve"> </v>
      </c>
      <c r="J39" t="str">
        <f>IF('2. Syöttöarvot ja tulokset'!$C$21&gt;='2. Syöttöarvot ja tulokset'!$B$21,'Solution  2, (hidden)'!B40,'Solution 1, (hidden)'!B40)</f>
        <v xml:space="preserve"> </v>
      </c>
      <c r="K39" s="26" t="e">
        <f>'Solution 1, (hidden)'!AD40</f>
        <v>#N/A</v>
      </c>
      <c r="L39" s="26" t="e">
        <f>'Solution  2, (hidden)'!AD40</f>
        <v>#N/A</v>
      </c>
      <c r="M39" s="26" t="e">
        <f>'Solution 1, (hidden)'!AB40</f>
        <v>#N/A</v>
      </c>
      <c r="N39" s="26" t="e">
        <f>'Solution  2, (hidden)'!AB40</f>
        <v>#N/A</v>
      </c>
    </row>
    <row r="40" spans="8:14" x14ac:dyDescent="0.35">
      <c r="H40" t="str">
        <f>'Solution 1, (hidden)'!B41</f>
        <v xml:space="preserve"> </v>
      </c>
      <c r="I40" t="str">
        <f>'Solution  2, (hidden)'!B41</f>
        <v xml:space="preserve"> </v>
      </c>
      <c r="J40" t="str">
        <f>IF('2. Syöttöarvot ja tulokset'!$C$21&gt;='2. Syöttöarvot ja tulokset'!$B$21,'Solution  2, (hidden)'!B41,'Solution 1, (hidden)'!B41)</f>
        <v xml:space="preserve"> </v>
      </c>
      <c r="K40" s="26" t="e">
        <f>'Solution 1, (hidden)'!AD41</f>
        <v>#N/A</v>
      </c>
      <c r="L40" s="26" t="e">
        <f>'Solution  2, (hidden)'!AD41</f>
        <v>#N/A</v>
      </c>
      <c r="M40" s="26" t="e">
        <f>'Solution 1, (hidden)'!AB41</f>
        <v>#N/A</v>
      </c>
      <c r="N40" s="26" t="e">
        <f>'Solution  2, (hidden)'!AB41</f>
        <v>#N/A</v>
      </c>
    </row>
    <row r="41" spans="8:14" x14ac:dyDescent="0.35">
      <c r="H41" t="str">
        <f>'Solution 1, (hidden)'!B42</f>
        <v xml:space="preserve"> </v>
      </c>
      <c r="I41" t="str">
        <f>'Solution  2, (hidden)'!B42</f>
        <v xml:space="preserve"> </v>
      </c>
      <c r="J41" t="str">
        <f>IF('2. Syöttöarvot ja tulokset'!$C$21&gt;='2. Syöttöarvot ja tulokset'!$B$21,'Solution  2, (hidden)'!B42,'Solution 1, (hidden)'!B42)</f>
        <v xml:space="preserve"> </v>
      </c>
      <c r="K41" s="26" t="e">
        <f>'Solution 1, (hidden)'!AD42</f>
        <v>#N/A</v>
      </c>
      <c r="L41" s="26" t="e">
        <f>'Solution  2, (hidden)'!AD42</f>
        <v>#N/A</v>
      </c>
      <c r="M41" s="26" t="e">
        <f>'Solution 1, (hidden)'!AB42</f>
        <v>#N/A</v>
      </c>
      <c r="N41" s="26" t="e">
        <f>'Solution  2, (hidden)'!AB42</f>
        <v>#N/A</v>
      </c>
    </row>
    <row r="42" spans="8:14" x14ac:dyDescent="0.35">
      <c r="H42" t="str">
        <f>'Solution 1, (hidden)'!B43</f>
        <v xml:space="preserve"> </v>
      </c>
      <c r="I42" t="str">
        <f>'Solution  2, (hidden)'!B43</f>
        <v xml:space="preserve"> </v>
      </c>
      <c r="J42" t="str">
        <f>IF('2. Syöttöarvot ja tulokset'!$C$21&gt;='2. Syöttöarvot ja tulokset'!$B$21,'Solution  2, (hidden)'!B43,'Solution 1, (hidden)'!B43)</f>
        <v xml:space="preserve"> </v>
      </c>
      <c r="K42" s="26" t="e">
        <f>'Solution 1, (hidden)'!AD43</f>
        <v>#N/A</v>
      </c>
      <c r="L42" s="26" t="e">
        <f>'Solution  2, (hidden)'!AD43</f>
        <v>#N/A</v>
      </c>
      <c r="M42" s="26" t="e">
        <f>'Solution 1, (hidden)'!AB43</f>
        <v>#N/A</v>
      </c>
      <c r="N42" s="26" t="e">
        <f>'Solution  2, (hidden)'!AB43</f>
        <v>#N/A</v>
      </c>
    </row>
    <row r="43" spans="8:14" x14ac:dyDescent="0.35">
      <c r="H43" t="str">
        <f>'Solution 1, (hidden)'!B44</f>
        <v xml:space="preserve"> </v>
      </c>
      <c r="I43" t="str">
        <f>'Solution  2, (hidden)'!B44</f>
        <v xml:space="preserve"> </v>
      </c>
      <c r="J43" t="str">
        <f>IF('2. Syöttöarvot ja tulokset'!$C$21&gt;='2. Syöttöarvot ja tulokset'!$B$21,'Solution  2, (hidden)'!B44,'Solution 1, (hidden)'!B44)</f>
        <v xml:space="preserve"> </v>
      </c>
      <c r="K43" s="26" t="e">
        <f>'Solution 1, (hidden)'!AD44</f>
        <v>#N/A</v>
      </c>
      <c r="L43" s="26" t="e">
        <f>'Solution  2, (hidden)'!AD44</f>
        <v>#N/A</v>
      </c>
      <c r="M43" s="26" t="e">
        <f>'Solution 1, (hidden)'!AB44</f>
        <v>#N/A</v>
      </c>
      <c r="N43" s="26" t="e">
        <f>'Solution  2, (hidden)'!AB44</f>
        <v>#N/A</v>
      </c>
    </row>
    <row r="44" spans="8:14" x14ac:dyDescent="0.35">
      <c r="H44" t="str">
        <f>'Solution 1, (hidden)'!B45</f>
        <v xml:space="preserve"> </v>
      </c>
      <c r="I44" t="str">
        <f>'Solution  2, (hidden)'!B45</f>
        <v xml:space="preserve"> </v>
      </c>
      <c r="J44" t="str">
        <f>IF('2. Syöttöarvot ja tulokset'!$C$21&gt;='2. Syöttöarvot ja tulokset'!$B$21,'Solution  2, (hidden)'!B45,'Solution 1, (hidden)'!B45)</f>
        <v xml:space="preserve"> </v>
      </c>
      <c r="K44" s="26" t="e">
        <f>'Solution 1, (hidden)'!AD45</f>
        <v>#N/A</v>
      </c>
      <c r="L44" s="26" t="e">
        <f>'Solution  2, (hidden)'!AD45</f>
        <v>#N/A</v>
      </c>
      <c r="M44" s="26" t="e">
        <f>'Solution 1, (hidden)'!AB45</f>
        <v>#N/A</v>
      </c>
      <c r="N44" s="26" t="e">
        <f>'Solution  2, (hidden)'!AB45</f>
        <v>#N/A</v>
      </c>
    </row>
    <row r="45" spans="8:14" x14ac:dyDescent="0.35">
      <c r="H45" t="str">
        <f>'Solution 1, (hidden)'!B46</f>
        <v xml:space="preserve"> </v>
      </c>
      <c r="I45" t="str">
        <f>'Solution  2, (hidden)'!B46</f>
        <v xml:space="preserve"> </v>
      </c>
      <c r="J45" t="str">
        <f>IF('2. Syöttöarvot ja tulokset'!$C$21&gt;='2. Syöttöarvot ja tulokset'!$B$21,'Solution  2, (hidden)'!B46,'Solution 1, (hidden)'!B46)</f>
        <v xml:space="preserve"> </v>
      </c>
      <c r="K45" s="26" t="e">
        <f>'Solution 1, (hidden)'!AD46</f>
        <v>#N/A</v>
      </c>
      <c r="L45" s="26" t="e">
        <f>'Solution  2, (hidden)'!AD46</f>
        <v>#N/A</v>
      </c>
      <c r="M45" s="26" t="e">
        <f>'Solution 1, (hidden)'!AB46</f>
        <v>#N/A</v>
      </c>
      <c r="N45" s="26" t="e">
        <f>'Solution  2, (hidden)'!AB46</f>
        <v>#N/A</v>
      </c>
    </row>
    <row r="46" spans="8:14" x14ac:dyDescent="0.35">
      <c r="H46" t="str">
        <f>'Solution 1, (hidden)'!B47</f>
        <v xml:space="preserve"> </v>
      </c>
      <c r="I46" t="str">
        <f>'Solution  2, (hidden)'!B47</f>
        <v xml:space="preserve"> </v>
      </c>
      <c r="J46" t="str">
        <f>IF('2. Syöttöarvot ja tulokset'!$C$21&gt;='2. Syöttöarvot ja tulokset'!$B$21,'Solution  2, (hidden)'!B47,'Solution 1, (hidden)'!B47)</f>
        <v xml:space="preserve"> </v>
      </c>
      <c r="K46" s="26" t="e">
        <f>'Solution 1, (hidden)'!AD47</f>
        <v>#N/A</v>
      </c>
      <c r="L46" s="26" t="e">
        <f>'Solution  2, (hidden)'!AD47</f>
        <v>#N/A</v>
      </c>
      <c r="M46" s="26" t="e">
        <f>'Solution 1, (hidden)'!AB47</f>
        <v>#N/A</v>
      </c>
      <c r="N46" s="26" t="e">
        <f>'Solution  2, (hidden)'!AB47</f>
        <v>#N/A</v>
      </c>
    </row>
    <row r="47" spans="8:14" x14ac:dyDescent="0.35">
      <c r="H47" t="str">
        <f>'Solution 1, (hidden)'!B48</f>
        <v xml:space="preserve"> </v>
      </c>
      <c r="I47" t="str">
        <f>'Solution  2, (hidden)'!B48</f>
        <v xml:space="preserve"> </v>
      </c>
      <c r="J47" t="str">
        <f>IF('2. Syöttöarvot ja tulokset'!$C$21&gt;='2. Syöttöarvot ja tulokset'!$B$21,'Solution  2, (hidden)'!B48,'Solution 1, (hidden)'!B48)</f>
        <v xml:space="preserve"> </v>
      </c>
      <c r="K47" s="26" t="e">
        <f>'Solution 1, (hidden)'!AD48</f>
        <v>#N/A</v>
      </c>
      <c r="L47" s="26" t="e">
        <f>'Solution  2, (hidden)'!AD48</f>
        <v>#N/A</v>
      </c>
      <c r="M47" s="26" t="e">
        <f>'Solution 1, (hidden)'!AB48</f>
        <v>#N/A</v>
      </c>
      <c r="N47" s="26" t="e">
        <f>'Solution  2, (hidden)'!AB48</f>
        <v>#N/A</v>
      </c>
    </row>
    <row r="48" spans="8:14" x14ac:dyDescent="0.35">
      <c r="H48" t="str">
        <f>'Solution 1, (hidden)'!B49</f>
        <v xml:space="preserve"> </v>
      </c>
      <c r="I48" t="str">
        <f>'Solution  2, (hidden)'!B49</f>
        <v xml:space="preserve"> </v>
      </c>
      <c r="J48" t="str">
        <f>IF('2. Syöttöarvot ja tulokset'!$C$21&gt;='2. Syöttöarvot ja tulokset'!$B$21,'Solution  2, (hidden)'!B49,'Solution 1, (hidden)'!B49)</f>
        <v xml:space="preserve"> </v>
      </c>
      <c r="K48" s="26" t="e">
        <f>'Solution 1, (hidden)'!AD49</f>
        <v>#N/A</v>
      </c>
      <c r="L48" s="26" t="e">
        <f>'Solution  2, (hidden)'!AD49</f>
        <v>#N/A</v>
      </c>
      <c r="M48" s="26" t="e">
        <f>'Solution 1, (hidden)'!AB49</f>
        <v>#N/A</v>
      </c>
      <c r="N48" s="26" t="e">
        <f>'Solution  2, (hidden)'!AB49</f>
        <v>#N/A</v>
      </c>
    </row>
    <row r="49" spans="8:14" x14ac:dyDescent="0.35">
      <c r="H49" t="str">
        <f>'Solution 1, (hidden)'!B50</f>
        <v xml:space="preserve"> </v>
      </c>
      <c r="I49" t="str">
        <f>'Solution  2, (hidden)'!B50</f>
        <v xml:space="preserve"> </v>
      </c>
      <c r="J49" t="str">
        <f>IF('2. Syöttöarvot ja tulokset'!$C$21&gt;='2. Syöttöarvot ja tulokset'!$B$21,'Solution  2, (hidden)'!B50,'Solution 1, (hidden)'!B50)</f>
        <v xml:space="preserve"> </v>
      </c>
      <c r="K49" s="26" t="e">
        <f>'Solution 1, (hidden)'!AD50</f>
        <v>#N/A</v>
      </c>
      <c r="L49" s="26" t="e">
        <f>'Solution  2, (hidden)'!AD50</f>
        <v>#N/A</v>
      </c>
      <c r="M49" s="26" t="e">
        <f>'Solution 1, (hidden)'!AB50</f>
        <v>#N/A</v>
      </c>
      <c r="N49" s="26" t="e">
        <f>'Solution  2, (hidden)'!AB50</f>
        <v>#N/A</v>
      </c>
    </row>
    <row r="50" spans="8:14" x14ac:dyDescent="0.35">
      <c r="H50" t="str">
        <f>'Solution 1, (hidden)'!B51</f>
        <v xml:space="preserve"> </v>
      </c>
      <c r="I50" t="str">
        <f>'Solution  2, (hidden)'!B51</f>
        <v xml:space="preserve"> </v>
      </c>
      <c r="J50" t="str">
        <f>IF('2. Syöttöarvot ja tulokset'!$C$21&gt;='2. Syöttöarvot ja tulokset'!$B$21,'Solution  2, (hidden)'!B51,'Solution 1, (hidden)'!B51)</f>
        <v xml:space="preserve"> </v>
      </c>
      <c r="K50" s="26" t="e">
        <f>'Solution 1, (hidden)'!AD51</f>
        <v>#N/A</v>
      </c>
      <c r="L50" s="26" t="e">
        <f>'Solution  2, (hidden)'!AD51</f>
        <v>#N/A</v>
      </c>
      <c r="M50" s="26" t="e">
        <f>'Solution 1, (hidden)'!AB51</f>
        <v>#N/A</v>
      </c>
      <c r="N50" s="26" t="e">
        <f>'Solution  2, (hidden)'!AB51</f>
        <v>#N/A</v>
      </c>
    </row>
    <row r="51" spans="8:14" x14ac:dyDescent="0.35">
      <c r="H51" t="str">
        <f>'Solution 1, (hidden)'!B52</f>
        <v xml:space="preserve"> </v>
      </c>
      <c r="I51" t="str">
        <f>'Solution  2, (hidden)'!B52</f>
        <v xml:space="preserve"> </v>
      </c>
      <c r="J51" t="str">
        <f>IF('2. Syöttöarvot ja tulokset'!$C$21&gt;='2. Syöttöarvot ja tulokset'!$B$21,'Solution  2, (hidden)'!B52,'Solution 1, (hidden)'!B52)</f>
        <v xml:space="preserve"> </v>
      </c>
      <c r="K51" s="26" t="e">
        <f>'Solution 1, (hidden)'!AD52</f>
        <v>#N/A</v>
      </c>
      <c r="L51" s="26" t="e">
        <f>'Solution  2, (hidden)'!AD52</f>
        <v>#N/A</v>
      </c>
      <c r="M51" s="26" t="e">
        <f>'Solution 1, (hidden)'!AB52</f>
        <v>#N/A</v>
      </c>
      <c r="N51" s="26" t="e">
        <f>'Solution  2, (hidden)'!AB52</f>
        <v>#N/A</v>
      </c>
    </row>
    <row r="52" spans="8:14" x14ac:dyDescent="0.35">
      <c r="H52" t="str">
        <f>'Solution 1, (hidden)'!B53</f>
        <v xml:space="preserve"> </v>
      </c>
      <c r="I52" t="str">
        <f>'Solution  2, (hidden)'!B53</f>
        <v xml:space="preserve"> </v>
      </c>
      <c r="J52" t="str">
        <f>IF('2. Syöttöarvot ja tulokset'!$C$21&gt;='2. Syöttöarvot ja tulokset'!$B$21,'Solution  2, (hidden)'!B53,'Solution 1, (hidden)'!B53)</f>
        <v xml:space="preserve"> </v>
      </c>
      <c r="K52" s="26" t="e">
        <f>'Solution 1, (hidden)'!AD53</f>
        <v>#N/A</v>
      </c>
      <c r="L52" s="26" t="e">
        <f>'Solution  2, (hidden)'!AD53</f>
        <v>#N/A</v>
      </c>
      <c r="M52" s="26" t="e">
        <f>'Solution 1, (hidden)'!AB53</f>
        <v>#N/A</v>
      </c>
      <c r="N52" s="26" t="e">
        <f>'Solution  2, (hidden)'!AB53</f>
        <v>#N/A</v>
      </c>
    </row>
    <row r="53" spans="8:14" x14ac:dyDescent="0.35">
      <c r="H53" t="str">
        <f>'Solution 1, (hidden)'!B54</f>
        <v xml:space="preserve"> </v>
      </c>
      <c r="I53" t="str">
        <f>'Solution  2, (hidden)'!B54</f>
        <v xml:space="preserve"> </v>
      </c>
      <c r="J53" t="str">
        <f>IF('2. Syöttöarvot ja tulokset'!$C$21&gt;='2. Syöttöarvot ja tulokset'!$B$21,'Solution  2, (hidden)'!B54,'Solution 1, (hidden)'!B54)</f>
        <v xml:space="preserve"> </v>
      </c>
      <c r="K53" s="26" t="e">
        <f>'Solution 1, (hidden)'!AD54</f>
        <v>#N/A</v>
      </c>
      <c r="L53" s="26" t="e">
        <f>'Solution  2, (hidden)'!AD54</f>
        <v>#N/A</v>
      </c>
      <c r="M53" s="26" t="e">
        <f>'Solution 1, (hidden)'!AB54</f>
        <v>#N/A</v>
      </c>
      <c r="N53" s="26" t="e">
        <f>'Solution  2, (hidden)'!AB54</f>
        <v>#N/A</v>
      </c>
    </row>
    <row r="54" spans="8:14" x14ac:dyDescent="0.35">
      <c r="H54" t="str">
        <f>'Solution 1, (hidden)'!B55</f>
        <v xml:space="preserve"> </v>
      </c>
      <c r="I54" t="str">
        <f>'Solution  2, (hidden)'!B55</f>
        <v xml:space="preserve"> </v>
      </c>
      <c r="J54" t="str">
        <f>IF('2. Syöttöarvot ja tulokset'!$C$21&gt;='2. Syöttöarvot ja tulokset'!$B$21,'Solution  2, (hidden)'!B55,'Solution 1, (hidden)'!B55)</f>
        <v xml:space="preserve"> </v>
      </c>
      <c r="K54" s="26" t="e">
        <f>'Solution 1, (hidden)'!AD55</f>
        <v>#N/A</v>
      </c>
      <c r="L54" s="26" t="e">
        <f>'Solution  2, (hidden)'!AD55</f>
        <v>#N/A</v>
      </c>
      <c r="M54" s="26" t="e">
        <f>'Solution 1, (hidden)'!AB55</f>
        <v>#N/A</v>
      </c>
      <c r="N54" s="26" t="e">
        <f>'Solution  2, (hidden)'!AB55</f>
        <v>#N/A</v>
      </c>
    </row>
  </sheetData>
  <conditionalFormatting sqref="N4">
    <cfRule type="containsErrors" dxfId="31" priority="4">
      <formula>ISERROR(N4)</formula>
    </cfRule>
  </conditionalFormatting>
  <conditionalFormatting sqref="J2:N54">
    <cfRule type="containsErrors" dxfId="30" priority="3">
      <formula>ISERROR(J2)</formula>
    </cfRule>
  </conditionalFormatting>
  <conditionalFormatting sqref="I4:I54">
    <cfRule type="containsErrors" dxfId="29" priority="2">
      <formula>ISERROR(I4)</formula>
    </cfRule>
  </conditionalFormatting>
  <conditionalFormatting sqref="I4:I54">
    <cfRule type="containsErrors" dxfId="28" priority="1">
      <formula>ISERROR(I4)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3">
    <pageSetUpPr fitToPage="1"/>
  </sheetPr>
  <dimension ref="A1:M71"/>
  <sheetViews>
    <sheetView zoomScaleNormal="100" workbookViewId="0">
      <selection activeCell="L68" sqref="L68"/>
    </sheetView>
  </sheetViews>
  <sheetFormatPr defaultRowHeight="14.5" x14ac:dyDescent="0.35"/>
  <cols>
    <col min="1" max="1" width="35.26953125" customWidth="1"/>
    <col min="2" max="2" width="37.1796875" customWidth="1"/>
    <col min="3" max="3" width="13.81640625" customWidth="1"/>
    <col min="4" max="4" width="13.1796875" customWidth="1"/>
    <col min="5" max="5" width="7.26953125" customWidth="1"/>
    <col min="6" max="6" width="32.1796875" customWidth="1"/>
    <col min="7" max="7" width="26.81640625" customWidth="1"/>
    <col min="8" max="8" width="34.54296875" customWidth="1"/>
    <col min="9" max="9" width="27.453125" customWidth="1"/>
    <col min="10" max="10" width="36.26953125" customWidth="1"/>
    <col min="11" max="11" width="42.81640625" customWidth="1"/>
    <col min="12" max="13" width="40.7265625" customWidth="1"/>
  </cols>
  <sheetData>
    <row r="1" spans="1:13" s="39" customFormat="1" ht="80.5" customHeight="1" x14ac:dyDescent="0.35"/>
    <row r="2" spans="1:13" s="39" customFormat="1" x14ac:dyDescent="0.35">
      <c r="A2" s="278" t="s">
        <v>193</v>
      </c>
      <c r="B2" s="279">
        <f>'2. Syöttöarvot ja tulokset'!B5</f>
        <v>0</v>
      </c>
    </row>
    <row r="3" spans="1:13" s="39" customFormat="1" x14ac:dyDescent="0.35">
      <c r="A3" s="278"/>
      <c r="B3" s="278"/>
    </row>
    <row r="4" spans="1:13" s="39" customFormat="1" x14ac:dyDescent="0.35">
      <c r="A4" s="278" t="s">
        <v>194</v>
      </c>
      <c r="B4" s="279">
        <f>'2. Syöttöarvot ja tulokset'!B6</f>
        <v>0</v>
      </c>
    </row>
    <row r="5" spans="1:13" s="39" customFormat="1" x14ac:dyDescent="0.35">
      <c r="A5" s="278"/>
      <c r="B5" s="278"/>
    </row>
    <row r="6" spans="1:13" s="39" customFormat="1" x14ac:dyDescent="0.35">
      <c r="A6" s="278" t="s">
        <v>195</v>
      </c>
      <c r="B6" s="279">
        <f>'2. Syöttöarvot ja tulokset'!B8</f>
        <v>0</v>
      </c>
    </row>
    <row r="7" spans="1:13" s="39" customFormat="1" x14ac:dyDescent="0.35">
      <c r="A7" s="278" t="s">
        <v>196</v>
      </c>
      <c r="B7" s="279" t="str">
        <f>'2. Syöttöarvot ja tulokset'!B9</f>
        <v>Poistoilmanvaihto ilman lämmöntalteenottoa</v>
      </c>
    </row>
    <row r="8" spans="1:13" s="39" customFormat="1" x14ac:dyDescent="0.35">
      <c r="A8" s="278" t="s">
        <v>197</v>
      </c>
      <c r="B8" s="279">
        <f>'2. Syöttöarvot ja tulokset'!B10</f>
        <v>0</v>
      </c>
    </row>
    <row r="9" spans="1:13" x14ac:dyDescent="0.35">
      <c r="C9" s="284"/>
      <c r="D9" s="284"/>
      <c r="E9" s="284"/>
      <c r="F9" s="284" t="s">
        <v>101</v>
      </c>
      <c r="G9" s="284" t="s">
        <v>102</v>
      </c>
      <c r="H9" s="284" t="s">
        <v>99</v>
      </c>
      <c r="I9" s="284" t="s">
        <v>100</v>
      </c>
      <c r="J9" s="284" t="s">
        <v>123</v>
      </c>
      <c r="K9" s="284" t="s">
        <v>124</v>
      </c>
      <c r="L9" s="284" t="s">
        <v>123</v>
      </c>
      <c r="M9" s="284" t="s">
        <v>124</v>
      </c>
    </row>
    <row r="10" spans="1:13" x14ac:dyDescent="0.35">
      <c r="C10" s="284"/>
      <c r="D10" s="284"/>
      <c r="E10" s="284"/>
      <c r="F10" s="278" t="s">
        <v>117</v>
      </c>
      <c r="G10" s="278" t="s">
        <v>117</v>
      </c>
      <c r="H10" s="278" t="s">
        <v>122</v>
      </c>
      <c r="I10" s="278" t="s">
        <v>122</v>
      </c>
      <c r="J10" s="278" t="s">
        <v>133</v>
      </c>
      <c r="K10" s="278" t="s">
        <v>133</v>
      </c>
      <c r="L10" s="278" t="s">
        <v>134</v>
      </c>
      <c r="M10" s="278" t="s">
        <v>134</v>
      </c>
    </row>
    <row r="11" spans="1:13" x14ac:dyDescent="0.35">
      <c r="C11" s="284"/>
      <c r="D11" s="284"/>
      <c r="E11" s="284"/>
      <c r="F11" s="278" t="s">
        <v>64</v>
      </c>
      <c r="G11" s="278" t="s">
        <v>64</v>
      </c>
      <c r="H11" s="278"/>
      <c r="I11" s="278"/>
      <c r="J11" s="284"/>
      <c r="K11" s="284"/>
      <c r="L11" s="284"/>
      <c r="M11" s="284"/>
    </row>
    <row r="12" spans="1:13" x14ac:dyDescent="0.35">
      <c r="C12" s="278" t="s">
        <v>97</v>
      </c>
      <c r="D12" s="278" t="s">
        <v>98</v>
      </c>
      <c r="E12" s="278" t="s">
        <v>48</v>
      </c>
      <c r="F12" s="284"/>
      <c r="G12" s="284"/>
      <c r="H12" s="284"/>
      <c r="I12" s="284"/>
      <c r="J12" s="278"/>
      <c r="K12" s="278"/>
      <c r="L12" s="284"/>
      <c r="M12" s="284"/>
    </row>
    <row r="13" spans="1:13" x14ac:dyDescent="0.35">
      <c r="C13" s="284"/>
      <c r="D13" s="284"/>
      <c r="E13" s="284"/>
      <c r="F13" s="278">
        <f>'2. Syöttöarvot ja tulokset'!B19</f>
        <v>0</v>
      </c>
      <c r="G13" s="278">
        <f>'2. Syöttöarvot ja tulokset'!C19</f>
        <v>0</v>
      </c>
      <c r="H13" s="278">
        <f>'2. Syöttöarvot ja tulokset'!B19</f>
        <v>0</v>
      </c>
      <c r="I13" s="278">
        <f>'2. Syöttöarvot ja tulokset'!C19</f>
        <v>0</v>
      </c>
      <c r="J13" s="278">
        <f>'2. Syöttöarvot ja tulokset'!B19</f>
        <v>0</v>
      </c>
      <c r="K13" s="278">
        <f>'2. Syöttöarvot ja tulokset'!C19</f>
        <v>0</v>
      </c>
      <c r="L13" s="278">
        <f>'2. Syöttöarvot ja tulokset'!B19</f>
        <v>0</v>
      </c>
      <c r="M13" s="278">
        <f>'2. Syöttöarvot ja tulokset'!C19</f>
        <v>0</v>
      </c>
    </row>
    <row r="14" spans="1:13" x14ac:dyDescent="0.35">
      <c r="C14" s="284">
        <f>'Solution 1, (hidden)'!B5</f>
        <v>0</v>
      </c>
      <c r="D14" s="284">
        <f>'Solution  2, (hidden)'!B5</f>
        <v>0</v>
      </c>
      <c r="E14" s="284">
        <f>IF('2. Syöttöarvot ja tulokset'!$C$21&gt;='2. Syöttöarvot ja tulokset'!$B$21,'Solution  2, (hidden)'!B5,'Solution 1, (hidden)'!B5)</f>
        <v>0</v>
      </c>
      <c r="F14" s="285">
        <f>'Solution 1, (hidden)'!L5</f>
        <v>0</v>
      </c>
      <c r="G14" s="285">
        <f>'Solution  2, (hidden)'!L5</f>
        <v>0</v>
      </c>
      <c r="H14" s="285">
        <f>'Solution 1, (hidden)'!D5</f>
        <v>0</v>
      </c>
      <c r="I14" s="285">
        <f>'Solution  2, (hidden)'!D5</f>
        <v>0</v>
      </c>
      <c r="J14" s="285">
        <f>'Solution 1, (hidden)'!K5</f>
        <v>0</v>
      </c>
      <c r="K14" s="285">
        <f>'Solution  2, (hidden)'!K5</f>
        <v>0</v>
      </c>
      <c r="L14" s="285">
        <f>'Solution 1, (hidden) (2)'!K5</f>
        <v>0</v>
      </c>
      <c r="M14" s="285">
        <f>'Solution  2, (hidden) (2)'!K5</f>
        <v>0</v>
      </c>
    </row>
    <row r="15" spans="1:13" x14ac:dyDescent="0.35">
      <c r="C15" s="284" t="str">
        <f>'Solution 1, (hidden)'!B6</f>
        <v xml:space="preserve"> </v>
      </c>
      <c r="D15" s="284" t="str">
        <f>'Solution  2, (hidden)'!B6</f>
        <v xml:space="preserve"> </v>
      </c>
      <c r="E15" s="284" t="str">
        <f>IF('2. Syöttöarvot ja tulokset'!$C$21&gt;='2. Syöttöarvot ja tulokset'!$B$21,'Solution  2, (hidden)'!B6,'Solution 1, (hidden)'!B6)</f>
        <v xml:space="preserve"> </v>
      </c>
      <c r="F15" s="287">
        <f>'Solution 1, (hidden)'!L6</f>
        <v>0</v>
      </c>
      <c r="G15" s="287">
        <f>'Solution  2, (hidden)'!L6</f>
        <v>0</v>
      </c>
      <c r="H15" s="285" t="str">
        <f>'Solution 1, (hidden)'!D6</f>
        <v xml:space="preserve"> </v>
      </c>
      <c r="I15" s="285" t="str">
        <f>'Solution  2, (hidden)'!D6</f>
        <v xml:space="preserve"> </v>
      </c>
      <c r="J15" s="285">
        <f>'Solution 1, (hidden)'!K6</f>
        <v>0</v>
      </c>
      <c r="K15" s="285">
        <f>'Solution  2, (hidden)'!K6</f>
        <v>0</v>
      </c>
      <c r="L15" s="285">
        <f>'Solution 1, (hidden) (2)'!K6</f>
        <v>0</v>
      </c>
      <c r="M15" s="285">
        <f>'Solution  2, (hidden) (2)'!K6</f>
        <v>0</v>
      </c>
    </row>
    <row r="16" spans="1:13" x14ac:dyDescent="0.35">
      <c r="C16" s="284" t="str">
        <f>'Solution 1, (hidden)'!B7</f>
        <v xml:space="preserve"> </v>
      </c>
      <c r="D16" s="284" t="str">
        <f>'Solution  2, (hidden)'!B7</f>
        <v xml:space="preserve"> </v>
      </c>
      <c r="E16" s="284" t="str">
        <f>IF('2. Syöttöarvot ja tulokset'!$C$21&gt;='2. Syöttöarvot ja tulokset'!$B$21,'Solution  2, (hidden)'!B7,'Solution 1, (hidden)'!B7)</f>
        <v xml:space="preserve"> </v>
      </c>
      <c r="F16" s="287" t="e">
        <f>'Solution 1, (hidden)'!L7</f>
        <v>#N/A</v>
      </c>
      <c r="G16" s="287" t="e">
        <f>'Solution  2, (hidden)'!L7</f>
        <v>#N/A</v>
      </c>
      <c r="H16" s="285" t="str">
        <f>'Solution 1, (hidden)'!D7</f>
        <v xml:space="preserve"> </v>
      </c>
      <c r="I16" s="285" t="e">
        <f>'Solution  2, (hidden)'!D7</f>
        <v>#N/A</v>
      </c>
      <c r="J16" s="285" t="e">
        <f>'Solution 1, (hidden)'!K7</f>
        <v>#N/A</v>
      </c>
      <c r="K16" s="285" t="e">
        <f>'Solution  2, (hidden)'!K7</f>
        <v>#N/A</v>
      </c>
      <c r="L16" s="285" t="e">
        <f>'Solution 1, (hidden) (2)'!K7</f>
        <v>#N/A</v>
      </c>
      <c r="M16" s="285" t="e">
        <f>'Solution  2, (hidden) (2)'!K7</f>
        <v>#N/A</v>
      </c>
    </row>
    <row r="17" spans="3:13" x14ac:dyDescent="0.35">
      <c r="C17" s="284" t="str">
        <f>'Solution 1, (hidden)'!B8</f>
        <v xml:space="preserve"> </v>
      </c>
      <c r="D17" s="284" t="str">
        <f>'Solution  2, (hidden)'!B8</f>
        <v xml:space="preserve"> </v>
      </c>
      <c r="E17" s="284" t="str">
        <f>IF('2. Syöttöarvot ja tulokset'!$C$21&gt;='2. Syöttöarvot ja tulokset'!$B$21,'Solution  2, (hidden)'!B8,'Solution 1, (hidden)'!B8)</f>
        <v xml:space="preserve"> </v>
      </c>
      <c r="F17" s="287" t="e">
        <f>'Solution 1, (hidden)'!L8</f>
        <v>#N/A</v>
      </c>
      <c r="G17" s="287" t="e">
        <f>'Solution  2, (hidden)'!L8</f>
        <v>#N/A</v>
      </c>
      <c r="H17" s="285" t="e">
        <f>'Solution 1, (hidden)'!D8</f>
        <v>#N/A</v>
      </c>
      <c r="I17" s="285" t="e">
        <f>'Solution  2, (hidden)'!D8</f>
        <v>#N/A</v>
      </c>
      <c r="J17" s="285" t="e">
        <f>'Solution 1, (hidden)'!K8</f>
        <v>#N/A</v>
      </c>
      <c r="K17" s="285" t="e">
        <f>'Solution  2, (hidden)'!K8</f>
        <v>#N/A</v>
      </c>
      <c r="L17" s="285" t="e">
        <f>'Solution 1, (hidden) (2)'!K8</f>
        <v>#N/A</v>
      </c>
      <c r="M17" s="285" t="e">
        <f>'Solution  2, (hidden) (2)'!K8</f>
        <v>#N/A</v>
      </c>
    </row>
    <row r="18" spans="3:13" x14ac:dyDescent="0.35">
      <c r="C18" s="284" t="str">
        <f>'Solution 1, (hidden)'!B9</f>
        <v xml:space="preserve"> </v>
      </c>
      <c r="D18" s="284" t="str">
        <f>'Solution  2, (hidden)'!B9</f>
        <v xml:space="preserve"> </v>
      </c>
      <c r="E18" s="284" t="str">
        <f>IF('2. Syöttöarvot ja tulokset'!$C$21&gt;='2. Syöttöarvot ja tulokset'!$B$21,'Solution  2, (hidden)'!B9,'Solution 1, (hidden)'!B9)</f>
        <v xml:space="preserve"> </v>
      </c>
      <c r="F18" s="287" t="e">
        <f>'Solution 1, (hidden)'!L9</f>
        <v>#N/A</v>
      </c>
      <c r="G18" s="287" t="e">
        <f>'Solution  2, (hidden)'!L9</f>
        <v>#N/A</v>
      </c>
      <c r="H18" s="285" t="e">
        <f>'Solution 1, (hidden)'!D9</f>
        <v>#N/A</v>
      </c>
      <c r="I18" s="285" t="e">
        <f>'Solution  2, (hidden)'!D9</f>
        <v>#N/A</v>
      </c>
      <c r="J18" s="285" t="e">
        <f>'Solution 1, (hidden)'!K9</f>
        <v>#N/A</v>
      </c>
      <c r="K18" s="285" t="e">
        <f>'Solution  2, (hidden)'!K9</f>
        <v>#N/A</v>
      </c>
      <c r="L18" s="285" t="e">
        <f>'Solution 1, (hidden) (2)'!K9</f>
        <v>#N/A</v>
      </c>
      <c r="M18" s="285" t="e">
        <f>'Solution  2, (hidden) (2)'!K9</f>
        <v>#N/A</v>
      </c>
    </row>
    <row r="19" spans="3:13" x14ac:dyDescent="0.35">
      <c r="C19" s="284" t="str">
        <f>'Solution 1, (hidden)'!B10</f>
        <v xml:space="preserve"> </v>
      </c>
      <c r="D19" s="284" t="str">
        <f>'Solution  2, (hidden)'!B10</f>
        <v xml:space="preserve"> </v>
      </c>
      <c r="E19" s="284" t="str">
        <f>IF('2. Syöttöarvot ja tulokset'!$C$21&gt;='2. Syöttöarvot ja tulokset'!$B$21,'Solution  2, (hidden)'!B10,'Solution 1, (hidden)'!B10)</f>
        <v xml:space="preserve"> </v>
      </c>
      <c r="F19" s="287" t="e">
        <f>'Solution 1, (hidden)'!L10</f>
        <v>#N/A</v>
      </c>
      <c r="G19" s="287" t="e">
        <f>'Solution  2, (hidden)'!L10</f>
        <v>#N/A</v>
      </c>
      <c r="H19" s="285" t="e">
        <f>'Solution 1, (hidden)'!D10</f>
        <v>#N/A</v>
      </c>
      <c r="I19" s="285" t="e">
        <f>'Solution  2, (hidden)'!D10</f>
        <v>#N/A</v>
      </c>
      <c r="J19" s="285" t="e">
        <f>'Solution 1, (hidden)'!K10</f>
        <v>#N/A</v>
      </c>
      <c r="K19" s="285" t="e">
        <f>'Solution  2, (hidden)'!K10</f>
        <v>#N/A</v>
      </c>
      <c r="L19" s="285" t="e">
        <f>'Solution 1, (hidden) (2)'!K10</f>
        <v>#N/A</v>
      </c>
      <c r="M19" s="285" t="e">
        <f>'Solution  2, (hidden) (2)'!K10</f>
        <v>#N/A</v>
      </c>
    </row>
    <row r="20" spans="3:13" x14ac:dyDescent="0.35">
      <c r="C20" s="284" t="str">
        <f>'Solution 1, (hidden)'!B11</f>
        <v xml:space="preserve"> </v>
      </c>
      <c r="D20" s="284" t="str">
        <f>'Solution  2, (hidden)'!B11</f>
        <v xml:space="preserve"> </v>
      </c>
      <c r="E20" s="284" t="str">
        <f>IF('2. Syöttöarvot ja tulokset'!$C$21&gt;='2. Syöttöarvot ja tulokset'!$B$21,'Solution  2, (hidden)'!B11,'Solution 1, (hidden)'!B11)</f>
        <v xml:space="preserve"> </v>
      </c>
      <c r="F20" s="287" t="e">
        <f>'Solution 1, (hidden)'!L11</f>
        <v>#N/A</v>
      </c>
      <c r="G20" s="287" t="e">
        <f>'Solution  2, (hidden)'!L11</f>
        <v>#N/A</v>
      </c>
      <c r="H20" s="285" t="e">
        <f>'Solution 1, (hidden)'!D11</f>
        <v>#N/A</v>
      </c>
      <c r="I20" s="285" t="e">
        <f>'Solution  2, (hidden)'!D11</f>
        <v>#N/A</v>
      </c>
      <c r="J20" s="285" t="e">
        <f>'Solution 1, (hidden)'!K11</f>
        <v>#N/A</v>
      </c>
      <c r="K20" s="285" t="e">
        <f>'Solution  2, (hidden)'!K11</f>
        <v>#N/A</v>
      </c>
      <c r="L20" s="285" t="e">
        <f>'Solution 1, (hidden) (2)'!K11</f>
        <v>#N/A</v>
      </c>
      <c r="M20" s="285" t="e">
        <f>'Solution  2, (hidden) (2)'!K11</f>
        <v>#N/A</v>
      </c>
    </row>
    <row r="21" spans="3:13" x14ac:dyDescent="0.35">
      <c r="C21" s="284" t="str">
        <f>'Solution 1, (hidden)'!B12</f>
        <v xml:space="preserve"> </v>
      </c>
      <c r="D21" s="284" t="str">
        <f>'Solution  2, (hidden)'!B12</f>
        <v xml:space="preserve"> </v>
      </c>
      <c r="E21" s="284" t="str">
        <f>IF('2. Syöttöarvot ja tulokset'!$C$21&gt;='2. Syöttöarvot ja tulokset'!$B$21,'Solution  2, (hidden)'!B12,'Solution 1, (hidden)'!B12)</f>
        <v xml:space="preserve"> </v>
      </c>
      <c r="F21" s="287" t="e">
        <f>'Solution 1, (hidden)'!L12</f>
        <v>#N/A</v>
      </c>
      <c r="G21" s="287" t="e">
        <f>'Solution  2, (hidden)'!L12</f>
        <v>#N/A</v>
      </c>
      <c r="H21" s="285" t="e">
        <f>'Solution 1, (hidden)'!D12</f>
        <v>#N/A</v>
      </c>
      <c r="I21" s="285" t="e">
        <f>'Solution  2, (hidden)'!D12</f>
        <v>#N/A</v>
      </c>
      <c r="J21" s="285" t="e">
        <f>'Solution 1, (hidden)'!K12</f>
        <v>#N/A</v>
      </c>
      <c r="K21" s="285" t="e">
        <f>'Solution  2, (hidden)'!K12</f>
        <v>#N/A</v>
      </c>
      <c r="L21" s="285" t="e">
        <f>'Solution 1, (hidden) (2)'!K12</f>
        <v>#N/A</v>
      </c>
      <c r="M21" s="285" t="e">
        <f>'Solution  2, (hidden) (2)'!K12</f>
        <v>#N/A</v>
      </c>
    </row>
    <row r="22" spans="3:13" x14ac:dyDescent="0.35">
      <c r="C22" s="284" t="str">
        <f>'Solution 1, (hidden)'!B13</f>
        <v xml:space="preserve"> </v>
      </c>
      <c r="D22" s="284" t="str">
        <f>'Solution  2, (hidden)'!B13</f>
        <v xml:space="preserve"> </v>
      </c>
      <c r="E22" s="284" t="str">
        <f>IF('2. Syöttöarvot ja tulokset'!$C$21&gt;='2. Syöttöarvot ja tulokset'!$B$21,'Solution  2, (hidden)'!B13,'Solution 1, (hidden)'!B13)</f>
        <v xml:space="preserve"> </v>
      </c>
      <c r="F22" s="287" t="e">
        <f>'Solution 1, (hidden)'!L13</f>
        <v>#N/A</v>
      </c>
      <c r="G22" s="287" t="e">
        <f>'Solution  2, (hidden)'!L13</f>
        <v>#N/A</v>
      </c>
      <c r="H22" s="285" t="e">
        <f>'Solution 1, (hidden)'!D13</f>
        <v>#N/A</v>
      </c>
      <c r="I22" s="285" t="e">
        <f>'Solution  2, (hidden)'!D13</f>
        <v>#N/A</v>
      </c>
      <c r="J22" s="285" t="e">
        <f>'Solution 1, (hidden)'!K13</f>
        <v>#N/A</v>
      </c>
      <c r="K22" s="285" t="e">
        <f>'Solution  2, (hidden)'!K13</f>
        <v>#N/A</v>
      </c>
      <c r="L22" s="285" t="e">
        <f>'Solution 1, (hidden) (2)'!K13</f>
        <v>#N/A</v>
      </c>
      <c r="M22" s="285" t="e">
        <f>'Solution  2, (hidden) (2)'!K13</f>
        <v>#N/A</v>
      </c>
    </row>
    <row r="23" spans="3:13" x14ac:dyDescent="0.35">
      <c r="C23" s="284" t="str">
        <f>'Solution 1, (hidden)'!B14</f>
        <v xml:space="preserve"> </v>
      </c>
      <c r="D23" s="284" t="str">
        <f>'Solution  2, (hidden)'!B14</f>
        <v xml:space="preserve"> </v>
      </c>
      <c r="E23" s="284" t="str">
        <f>IF('2. Syöttöarvot ja tulokset'!$C$21&gt;='2. Syöttöarvot ja tulokset'!$B$21,'Solution  2, (hidden)'!B14,'Solution 1, (hidden)'!B14)</f>
        <v xml:space="preserve"> </v>
      </c>
      <c r="F23" s="287" t="e">
        <f>'Solution 1, (hidden)'!L14</f>
        <v>#N/A</v>
      </c>
      <c r="G23" s="287" t="e">
        <f>'Solution  2, (hidden)'!L14</f>
        <v>#N/A</v>
      </c>
      <c r="H23" s="285" t="e">
        <f>'Solution 1, (hidden)'!D14</f>
        <v>#N/A</v>
      </c>
      <c r="I23" s="285" t="e">
        <f>'Solution  2, (hidden)'!D14</f>
        <v>#N/A</v>
      </c>
      <c r="J23" s="285" t="e">
        <f>'Solution 1, (hidden)'!K14</f>
        <v>#N/A</v>
      </c>
      <c r="K23" s="285" t="e">
        <f>'Solution  2, (hidden)'!K14</f>
        <v>#N/A</v>
      </c>
      <c r="L23" s="285" t="e">
        <f>'Solution 1, (hidden) (2)'!K14</f>
        <v>#N/A</v>
      </c>
      <c r="M23" s="285" t="e">
        <f>'Solution  2, (hidden) (2)'!K14</f>
        <v>#N/A</v>
      </c>
    </row>
    <row r="24" spans="3:13" x14ac:dyDescent="0.35">
      <c r="C24" s="284" t="str">
        <f>'Solution 1, (hidden)'!B15</f>
        <v xml:space="preserve"> </v>
      </c>
      <c r="D24" s="284" t="str">
        <f>'Solution  2, (hidden)'!B15</f>
        <v xml:space="preserve"> </v>
      </c>
      <c r="E24" s="284" t="str">
        <f>IF('2. Syöttöarvot ja tulokset'!$C$21&gt;='2. Syöttöarvot ja tulokset'!$B$21,'Solution  2, (hidden)'!B15,'Solution 1, (hidden)'!B15)</f>
        <v xml:space="preserve"> </v>
      </c>
      <c r="F24" s="287" t="e">
        <f>'Solution 1, (hidden)'!L15</f>
        <v>#N/A</v>
      </c>
      <c r="G24" s="287" t="e">
        <f>'Solution  2, (hidden)'!L15</f>
        <v>#N/A</v>
      </c>
      <c r="H24" s="285" t="e">
        <f>'Solution 1, (hidden)'!D15</f>
        <v>#N/A</v>
      </c>
      <c r="I24" s="285" t="e">
        <f>'Solution  2, (hidden)'!D15</f>
        <v>#N/A</v>
      </c>
      <c r="J24" s="285" t="e">
        <f>'Solution 1, (hidden)'!K15</f>
        <v>#N/A</v>
      </c>
      <c r="K24" s="285" t="e">
        <f>'Solution  2, (hidden)'!K15</f>
        <v>#N/A</v>
      </c>
      <c r="L24" s="285" t="e">
        <f>'Solution 1, (hidden) (2)'!K15</f>
        <v>#N/A</v>
      </c>
      <c r="M24" s="285" t="e">
        <f>'Solution  2, (hidden) (2)'!K15</f>
        <v>#N/A</v>
      </c>
    </row>
    <row r="25" spans="3:13" x14ac:dyDescent="0.35">
      <c r="C25" s="284" t="str">
        <f>'Solution 1, (hidden)'!B16</f>
        <v xml:space="preserve"> </v>
      </c>
      <c r="D25" s="284" t="str">
        <f>'Solution  2, (hidden)'!B16</f>
        <v xml:space="preserve"> </v>
      </c>
      <c r="E25" s="284" t="str">
        <f>IF('2. Syöttöarvot ja tulokset'!$C$21&gt;='2. Syöttöarvot ja tulokset'!$B$21,'Solution  2, (hidden)'!B16,'Solution 1, (hidden)'!B16)</f>
        <v xml:space="preserve"> </v>
      </c>
      <c r="F25" s="287" t="e">
        <f>'Solution 1, (hidden)'!L16</f>
        <v>#N/A</v>
      </c>
      <c r="G25" s="287" t="e">
        <f>'Solution  2, (hidden)'!L16</f>
        <v>#N/A</v>
      </c>
      <c r="H25" s="285" t="e">
        <f>'Solution 1, (hidden)'!D16</f>
        <v>#N/A</v>
      </c>
      <c r="I25" s="285" t="e">
        <f>'Solution  2, (hidden)'!D16</f>
        <v>#N/A</v>
      </c>
      <c r="J25" s="285" t="e">
        <f>'Solution 1, (hidden)'!K16</f>
        <v>#N/A</v>
      </c>
      <c r="K25" s="285" t="e">
        <f>'Solution  2, (hidden)'!K16</f>
        <v>#N/A</v>
      </c>
      <c r="L25" s="285" t="e">
        <f>'Solution 1, (hidden) (2)'!K16</f>
        <v>#N/A</v>
      </c>
      <c r="M25" s="285" t="e">
        <f>'Solution  2, (hidden) (2)'!K16</f>
        <v>#N/A</v>
      </c>
    </row>
    <row r="26" spans="3:13" x14ac:dyDescent="0.35">
      <c r="C26" s="284" t="str">
        <f>'Solution 1, (hidden)'!B17</f>
        <v xml:space="preserve"> </v>
      </c>
      <c r="D26" s="284" t="str">
        <f>'Solution  2, (hidden)'!B17</f>
        <v xml:space="preserve"> </v>
      </c>
      <c r="E26" s="284" t="str">
        <f>IF('2. Syöttöarvot ja tulokset'!$C$21&gt;='2. Syöttöarvot ja tulokset'!$B$21,'Solution  2, (hidden)'!B17,'Solution 1, (hidden)'!B17)</f>
        <v xml:space="preserve"> </v>
      </c>
      <c r="F26" s="287" t="e">
        <f>'Solution 1, (hidden)'!L17</f>
        <v>#N/A</v>
      </c>
      <c r="G26" s="287" t="e">
        <f>'Solution  2, (hidden)'!L17</f>
        <v>#N/A</v>
      </c>
      <c r="H26" s="285" t="e">
        <f>'Solution 1, (hidden)'!D17</f>
        <v>#N/A</v>
      </c>
      <c r="I26" s="285" t="e">
        <f>'Solution  2, (hidden)'!D17</f>
        <v>#N/A</v>
      </c>
      <c r="J26" s="285" t="e">
        <f>'Solution 1, (hidden)'!K17</f>
        <v>#N/A</v>
      </c>
      <c r="K26" s="285" t="e">
        <f>'Solution  2, (hidden)'!K17</f>
        <v>#N/A</v>
      </c>
      <c r="L26" s="285" t="e">
        <f>'Solution 1, (hidden) (2)'!K17</f>
        <v>#N/A</v>
      </c>
      <c r="M26" s="285" t="e">
        <f>'Solution  2, (hidden) (2)'!K17</f>
        <v>#N/A</v>
      </c>
    </row>
    <row r="27" spans="3:13" x14ac:dyDescent="0.35">
      <c r="C27" s="284" t="str">
        <f>'Solution 1, (hidden)'!B18</f>
        <v xml:space="preserve"> </v>
      </c>
      <c r="D27" s="284" t="str">
        <f>'Solution  2, (hidden)'!B18</f>
        <v xml:space="preserve"> </v>
      </c>
      <c r="E27" s="284" t="str">
        <f>IF('2. Syöttöarvot ja tulokset'!$C$21&gt;='2. Syöttöarvot ja tulokset'!$B$21,'Solution  2, (hidden)'!B18,'Solution 1, (hidden)'!B18)</f>
        <v xml:space="preserve"> </v>
      </c>
      <c r="F27" s="287" t="e">
        <f>'Solution 1, (hidden)'!L18</f>
        <v>#N/A</v>
      </c>
      <c r="G27" s="287" t="e">
        <f>'Solution  2, (hidden)'!L18</f>
        <v>#N/A</v>
      </c>
      <c r="H27" s="285" t="e">
        <f>'Solution 1, (hidden)'!D18</f>
        <v>#N/A</v>
      </c>
      <c r="I27" s="285" t="e">
        <f>'Solution  2, (hidden)'!D18</f>
        <v>#N/A</v>
      </c>
      <c r="J27" s="285" t="e">
        <f>'Solution 1, (hidden)'!K18</f>
        <v>#N/A</v>
      </c>
      <c r="K27" s="285" t="e">
        <f>'Solution  2, (hidden)'!K18</f>
        <v>#N/A</v>
      </c>
      <c r="L27" s="285" t="e">
        <f>'Solution 1, (hidden) (2)'!K18</f>
        <v>#N/A</v>
      </c>
      <c r="M27" s="285" t="e">
        <f>'Solution  2, (hidden) (2)'!K18</f>
        <v>#N/A</v>
      </c>
    </row>
    <row r="28" spans="3:13" x14ac:dyDescent="0.35">
      <c r="C28" s="284" t="str">
        <f>'Solution 1, (hidden)'!B19</f>
        <v xml:space="preserve"> </v>
      </c>
      <c r="D28" s="284" t="str">
        <f>'Solution  2, (hidden)'!B19</f>
        <v xml:space="preserve"> </v>
      </c>
      <c r="E28" s="284" t="str">
        <f>IF('2. Syöttöarvot ja tulokset'!$C$21&gt;='2. Syöttöarvot ja tulokset'!$B$21,'Solution  2, (hidden)'!B19,'Solution 1, (hidden)'!B19)</f>
        <v xml:space="preserve"> </v>
      </c>
      <c r="F28" s="287" t="e">
        <f>'Solution 1, (hidden)'!L19</f>
        <v>#N/A</v>
      </c>
      <c r="G28" s="287" t="e">
        <f>'Solution  2, (hidden)'!L19</f>
        <v>#N/A</v>
      </c>
      <c r="H28" s="285" t="e">
        <f>'Solution 1, (hidden)'!D19</f>
        <v>#N/A</v>
      </c>
      <c r="I28" s="285" t="e">
        <f>'Solution  2, (hidden)'!D19</f>
        <v>#N/A</v>
      </c>
      <c r="J28" s="285" t="e">
        <f>'Solution 1, (hidden)'!K19</f>
        <v>#N/A</v>
      </c>
      <c r="K28" s="285" t="e">
        <f>'Solution  2, (hidden)'!K19</f>
        <v>#N/A</v>
      </c>
      <c r="L28" s="285" t="e">
        <f>'Solution 1, (hidden) (2)'!K19</f>
        <v>#N/A</v>
      </c>
      <c r="M28" s="285" t="e">
        <f>'Solution  2, (hidden) (2)'!K19</f>
        <v>#N/A</v>
      </c>
    </row>
    <row r="29" spans="3:13" x14ac:dyDescent="0.35">
      <c r="C29" s="284" t="str">
        <f>'Solution 1, (hidden)'!B20</f>
        <v xml:space="preserve"> </v>
      </c>
      <c r="D29" s="284" t="str">
        <f>'Solution  2, (hidden)'!B20</f>
        <v xml:space="preserve"> </v>
      </c>
      <c r="E29" s="284" t="str">
        <f>IF('2. Syöttöarvot ja tulokset'!$C$21&gt;='2. Syöttöarvot ja tulokset'!$B$21,'Solution  2, (hidden)'!B20,'Solution 1, (hidden)'!B20)</f>
        <v xml:space="preserve"> </v>
      </c>
      <c r="F29" s="287" t="e">
        <f>'Solution 1, (hidden)'!L20</f>
        <v>#N/A</v>
      </c>
      <c r="G29" s="287" t="e">
        <f>'Solution  2, (hidden)'!L20</f>
        <v>#N/A</v>
      </c>
      <c r="H29" s="285" t="e">
        <f>'Solution 1, (hidden)'!D20</f>
        <v>#N/A</v>
      </c>
      <c r="I29" s="285" t="e">
        <f>'Solution  2, (hidden)'!D20</f>
        <v>#N/A</v>
      </c>
      <c r="J29" s="285" t="e">
        <f>'Solution 1, (hidden)'!K20</f>
        <v>#N/A</v>
      </c>
      <c r="K29" s="285" t="e">
        <f>'Solution  2, (hidden)'!K20</f>
        <v>#N/A</v>
      </c>
      <c r="L29" s="285" t="e">
        <f>'Solution 1, (hidden) (2)'!K20</f>
        <v>#N/A</v>
      </c>
      <c r="M29" s="285" t="e">
        <f>'Solution  2, (hidden) (2)'!K20</f>
        <v>#N/A</v>
      </c>
    </row>
    <row r="30" spans="3:13" x14ac:dyDescent="0.35">
      <c r="C30" s="284" t="str">
        <f>'Solution 1, (hidden)'!B21</f>
        <v xml:space="preserve"> </v>
      </c>
      <c r="D30" s="284" t="str">
        <f>'Solution  2, (hidden)'!B21</f>
        <v xml:space="preserve"> </v>
      </c>
      <c r="E30" s="284" t="str">
        <f>IF('2. Syöttöarvot ja tulokset'!$C$21&gt;='2. Syöttöarvot ja tulokset'!$B$21,'Solution  2, (hidden)'!B21,'Solution 1, (hidden)'!B21)</f>
        <v xml:space="preserve"> </v>
      </c>
      <c r="F30" s="287" t="e">
        <f>'Solution 1, (hidden)'!L21</f>
        <v>#N/A</v>
      </c>
      <c r="G30" s="287" t="e">
        <f>'Solution  2, (hidden)'!L21</f>
        <v>#N/A</v>
      </c>
      <c r="H30" s="285" t="e">
        <f>'Solution 1, (hidden)'!D21</f>
        <v>#N/A</v>
      </c>
      <c r="I30" s="285" t="e">
        <f>'Solution  2, (hidden)'!D21</f>
        <v>#N/A</v>
      </c>
      <c r="J30" s="285" t="e">
        <f>'Solution 1, (hidden)'!K21</f>
        <v>#N/A</v>
      </c>
      <c r="K30" s="285" t="e">
        <f>'Solution  2, (hidden)'!K21</f>
        <v>#N/A</v>
      </c>
      <c r="L30" s="285" t="e">
        <f>'Solution 1, (hidden) (2)'!K21</f>
        <v>#N/A</v>
      </c>
      <c r="M30" s="285" t="e">
        <f>'Solution  2, (hidden) (2)'!K21</f>
        <v>#N/A</v>
      </c>
    </row>
    <row r="31" spans="3:13" x14ac:dyDescent="0.35">
      <c r="C31" s="284" t="str">
        <f>'Solution 1, (hidden)'!B22</f>
        <v xml:space="preserve"> </v>
      </c>
      <c r="D31" s="284" t="str">
        <f>'Solution  2, (hidden)'!B22</f>
        <v xml:space="preserve"> </v>
      </c>
      <c r="E31" s="284" t="str">
        <f>IF('2. Syöttöarvot ja tulokset'!$C$21&gt;='2. Syöttöarvot ja tulokset'!$B$21,'Solution  2, (hidden)'!B22,'Solution 1, (hidden)'!B22)</f>
        <v xml:space="preserve"> </v>
      </c>
      <c r="F31" s="287" t="e">
        <f>'Solution 1, (hidden)'!L22</f>
        <v>#N/A</v>
      </c>
      <c r="G31" s="287" t="e">
        <f>'Solution  2, (hidden)'!L22</f>
        <v>#N/A</v>
      </c>
      <c r="H31" s="285" t="e">
        <f>'Solution 1, (hidden)'!D22</f>
        <v>#N/A</v>
      </c>
      <c r="I31" s="285" t="e">
        <f>'Solution  2, (hidden)'!D22</f>
        <v>#N/A</v>
      </c>
      <c r="J31" s="285" t="e">
        <f>'Solution 1, (hidden)'!K22</f>
        <v>#N/A</v>
      </c>
      <c r="K31" s="285" t="e">
        <f>'Solution  2, (hidden)'!K22</f>
        <v>#N/A</v>
      </c>
      <c r="L31" s="285" t="e">
        <f>'Solution 1, (hidden) (2)'!K22</f>
        <v>#N/A</v>
      </c>
      <c r="M31" s="285" t="e">
        <f>'Solution  2, (hidden) (2)'!K22</f>
        <v>#N/A</v>
      </c>
    </row>
    <row r="32" spans="3:13" x14ac:dyDescent="0.35">
      <c r="C32" s="284" t="str">
        <f>'Solution 1, (hidden)'!B23</f>
        <v xml:space="preserve"> </v>
      </c>
      <c r="D32" s="284" t="str">
        <f>'Solution  2, (hidden)'!B23</f>
        <v xml:space="preserve"> </v>
      </c>
      <c r="E32" s="284" t="str">
        <f>IF('2. Syöttöarvot ja tulokset'!$C$21&gt;='2. Syöttöarvot ja tulokset'!$B$21,'Solution  2, (hidden)'!B23,'Solution 1, (hidden)'!B23)</f>
        <v xml:space="preserve"> </v>
      </c>
      <c r="F32" s="287" t="e">
        <f>'Solution 1, (hidden)'!L23</f>
        <v>#N/A</v>
      </c>
      <c r="G32" s="287" t="e">
        <f>'Solution  2, (hidden)'!L23</f>
        <v>#N/A</v>
      </c>
      <c r="H32" s="285" t="e">
        <f>'Solution 1, (hidden)'!D23</f>
        <v>#N/A</v>
      </c>
      <c r="I32" s="285" t="e">
        <f>'Solution  2, (hidden)'!D23</f>
        <v>#N/A</v>
      </c>
      <c r="J32" s="285" t="e">
        <f>'Solution 1, (hidden)'!K23</f>
        <v>#N/A</v>
      </c>
      <c r="K32" s="285" t="e">
        <f>'Solution  2, (hidden)'!K23</f>
        <v>#N/A</v>
      </c>
      <c r="L32" s="285" t="e">
        <f>'Solution 1, (hidden) (2)'!K23</f>
        <v>#N/A</v>
      </c>
      <c r="M32" s="285" t="e">
        <f>'Solution  2, (hidden) (2)'!K23</f>
        <v>#N/A</v>
      </c>
    </row>
    <row r="33" spans="3:13" x14ac:dyDescent="0.35">
      <c r="C33" s="284" t="str">
        <f>'Solution 1, (hidden)'!B24</f>
        <v xml:space="preserve"> </v>
      </c>
      <c r="D33" s="284" t="str">
        <f>'Solution  2, (hidden)'!B24</f>
        <v xml:space="preserve"> </v>
      </c>
      <c r="E33" s="284" t="str">
        <f>IF('2. Syöttöarvot ja tulokset'!$C$21&gt;='2. Syöttöarvot ja tulokset'!$B$21,'Solution  2, (hidden)'!B24,'Solution 1, (hidden)'!B24)</f>
        <v xml:space="preserve"> </v>
      </c>
      <c r="F33" s="287" t="e">
        <f>'Solution 1, (hidden)'!L24</f>
        <v>#N/A</v>
      </c>
      <c r="G33" s="287" t="e">
        <f>'Solution  2, (hidden)'!L24</f>
        <v>#N/A</v>
      </c>
      <c r="H33" s="285" t="e">
        <f>'Solution 1, (hidden)'!D24</f>
        <v>#N/A</v>
      </c>
      <c r="I33" s="285" t="e">
        <f>'Solution  2, (hidden)'!D24</f>
        <v>#N/A</v>
      </c>
      <c r="J33" s="285" t="e">
        <f>'Solution 1, (hidden)'!K24</f>
        <v>#N/A</v>
      </c>
      <c r="K33" s="285" t="e">
        <f>'Solution  2, (hidden)'!K24</f>
        <v>#N/A</v>
      </c>
      <c r="L33" s="285" t="e">
        <f>'Solution 1, (hidden) (2)'!K24</f>
        <v>#N/A</v>
      </c>
      <c r="M33" s="285" t="e">
        <f>'Solution  2, (hidden) (2)'!K24</f>
        <v>#N/A</v>
      </c>
    </row>
    <row r="34" spans="3:13" x14ac:dyDescent="0.35">
      <c r="C34" s="284" t="str">
        <f>'Solution 1, (hidden)'!B25</f>
        <v xml:space="preserve"> </v>
      </c>
      <c r="D34" s="284" t="str">
        <f>'Solution  2, (hidden)'!B25</f>
        <v xml:space="preserve"> </v>
      </c>
      <c r="E34" s="284" t="str">
        <f>IF('2. Syöttöarvot ja tulokset'!$C$21&gt;='2. Syöttöarvot ja tulokset'!$B$21,'Solution  2, (hidden)'!B25,'Solution 1, (hidden)'!B25)</f>
        <v xml:space="preserve"> </v>
      </c>
      <c r="F34" s="287" t="e">
        <f>'Solution 1, (hidden)'!L25</f>
        <v>#N/A</v>
      </c>
      <c r="G34" s="287" t="e">
        <f>'Solution  2, (hidden)'!L25</f>
        <v>#N/A</v>
      </c>
      <c r="H34" s="285" t="e">
        <f>'Solution 1, (hidden)'!D25</f>
        <v>#N/A</v>
      </c>
      <c r="I34" s="285" t="e">
        <f>'Solution  2, (hidden)'!D25</f>
        <v>#N/A</v>
      </c>
      <c r="J34" s="285" t="e">
        <f>'Solution 1, (hidden)'!K25</f>
        <v>#N/A</v>
      </c>
      <c r="K34" s="285" t="e">
        <f>'Solution  2, (hidden)'!K25</f>
        <v>#N/A</v>
      </c>
      <c r="L34" s="285" t="e">
        <f>'Solution 1, (hidden) (2)'!K25</f>
        <v>#N/A</v>
      </c>
      <c r="M34" s="285" t="e">
        <f>'Solution  2, (hidden) (2)'!K25</f>
        <v>#N/A</v>
      </c>
    </row>
    <row r="35" spans="3:13" x14ac:dyDescent="0.35">
      <c r="C35" s="284" t="str">
        <f>'Solution 1, (hidden)'!B26</f>
        <v xml:space="preserve"> </v>
      </c>
      <c r="D35" s="284" t="str">
        <f>'Solution  2, (hidden)'!B26</f>
        <v xml:space="preserve"> </v>
      </c>
      <c r="E35" s="284" t="str">
        <f>IF('2. Syöttöarvot ja tulokset'!$C$21&gt;='2. Syöttöarvot ja tulokset'!$B$21,'Solution  2, (hidden)'!B26,'Solution 1, (hidden)'!B26)</f>
        <v xml:space="preserve"> </v>
      </c>
      <c r="F35" s="287" t="e">
        <f>'Solution 1, (hidden)'!L26</f>
        <v>#N/A</v>
      </c>
      <c r="G35" s="287" t="e">
        <f>'Solution  2, (hidden)'!L26</f>
        <v>#N/A</v>
      </c>
      <c r="H35" s="285" t="e">
        <f>'Solution 1, (hidden)'!D26</f>
        <v>#N/A</v>
      </c>
      <c r="I35" s="285" t="e">
        <f>'Solution  2, (hidden)'!D26</f>
        <v>#N/A</v>
      </c>
      <c r="J35" s="285" t="e">
        <f>'Solution 1, (hidden)'!K26</f>
        <v>#N/A</v>
      </c>
      <c r="K35" s="285" t="e">
        <f>'Solution  2, (hidden)'!K26</f>
        <v>#N/A</v>
      </c>
      <c r="L35" s="285" t="e">
        <f>'Solution 1, (hidden) (2)'!K26</f>
        <v>#N/A</v>
      </c>
      <c r="M35" s="285" t="e">
        <f>'Solution  2, (hidden) (2)'!K26</f>
        <v>#N/A</v>
      </c>
    </row>
    <row r="36" spans="3:13" x14ac:dyDescent="0.35">
      <c r="C36" s="284" t="str">
        <f>'Solution 1, (hidden)'!B27</f>
        <v xml:space="preserve"> </v>
      </c>
      <c r="D36" s="284" t="str">
        <f>'Solution  2, (hidden)'!B27</f>
        <v xml:space="preserve"> </v>
      </c>
      <c r="E36" s="284" t="str">
        <f>IF('2. Syöttöarvot ja tulokset'!$C$21&gt;='2. Syöttöarvot ja tulokset'!$B$21,'Solution  2, (hidden)'!B27,'Solution 1, (hidden)'!B27)</f>
        <v xml:space="preserve"> </v>
      </c>
      <c r="F36" s="287" t="e">
        <f>'Solution 1, (hidden)'!L27</f>
        <v>#N/A</v>
      </c>
      <c r="G36" s="287" t="e">
        <f>'Solution  2, (hidden)'!L27</f>
        <v>#N/A</v>
      </c>
      <c r="H36" s="285" t="e">
        <f>'Solution 1, (hidden)'!D27</f>
        <v>#N/A</v>
      </c>
      <c r="I36" s="285" t="e">
        <f>'Solution  2, (hidden)'!D27</f>
        <v>#N/A</v>
      </c>
      <c r="J36" s="285" t="e">
        <f>'Solution 1, (hidden)'!K27</f>
        <v>#N/A</v>
      </c>
      <c r="K36" s="285" t="e">
        <f>'Solution  2, (hidden)'!K27</f>
        <v>#N/A</v>
      </c>
      <c r="L36" s="285" t="e">
        <f>'Solution 1, (hidden) (2)'!K27</f>
        <v>#N/A</v>
      </c>
      <c r="M36" s="285" t="e">
        <f>'Solution  2, (hidden) (2)'!K27</f>
        <v>#N/A</v>
      </c>
    </row>
    <row r="37" spans="3:13" x14ac:dyDescent="0.35">
      <c r="C37" s="284" t="str">
        <f>'Solution 1, (hidden)'!B28</f>
        <v xml:space="preserve"> </v>
      </c>
      <c r="D37" s="284" t="str">
        <f>'Solution  2, (hidden)'!B28</f>
        <v xml:space="preserve"> </v>
      </c>
      <c r="E37" s="284" t="str">
        <f>IF('2. Syöttöarvot ja tulokset'!$C$21&gt;='2. Syöttöarvot ja tulokset'!$B$21,'Solution  2, (hidden)'!B28,'Solution 1, (hidden)'!B28)</f>
        <v xml:space="preserve"> </v>
      </c>
      <c r="F37" s="287" t="e">
        <f>'Solution 1, (hidden)'!L28</f>
        <v>#N/A</v>
      </c>
      <c r="G37" s="287" t="e">
        <f>'Solution  2, (hidden)'!L28</f>
        <v>#N/A</v>
      </c>
      <c r="H37" s="285" t="e">
        <f>'Solution 1, (hidden)'!D28</f>
        <v>#N/A</v>
      </c>
      <c r="I37" s="285" t="e">
        <f>'Solution  2, (hidden)'!D28</f>
        <v>#N/A</v>
      </c>
      <c r="J37" s="285" t="e">
        <f>'Solution 1, (hidden)'!K28</f>
        <v>#N/A</v>
      </c>
      <c r="K37" s="285" t="e">
        <f>'Solution  2, (hidden)'!K28</f>
        <v>#N/A</v>
      </c>
      <c r="L37" s="285" t="e">
        <f>'Solution 1, (hidden) (2)'!K28</f>
        <v>#N/A</v>
      </c>
      <c r="M37" s="285" t="e">
        <f>'Solution  2, (hidden) (2)'!K28</f>
        <v>#N/A</v>
      </c>
    </row>
    <row r="38" spans="3:13" x14ac:dyDescent="0.35">
      <c r="C38" s="284" t="str">
        <f>'Solution 1, (hidden)'!B29</f>
        <v xml:space="preserve"> </v>
      </c>
      <c r="D38" s="284" t="str">
        <f>'Solution  2, (hidden)'!B29</f>
        <v xml:space="preserve"> </v>
      </c>
      <c r="E38" s="284" t="str">
        <f>IF('2. Syöttöarvot ja tulokset'!$C$21&gt;='2. Syöttöarvot ja tulokset'!$B$21,'Solution  2, (hidden)'!B29,'Solution 1, (hidden)'!B29)</f>
        <v xml:space="preserve"> </v>
      </c>
      <c r="F38" s="287" t="e">
        <f>'Solution 1, (hidden)'!L29</f>
        <v>#N/A</v>
      </c>
      <c r="G38" s="287" t="e">
        <f>'Solution  2, (hidden)'!L29</f>
        <v>#N/A</v>
      </c>
      <c r="H38" s="285" t="e">
        <f>'Solution 1, (hidden)'!D29</f>
        <v>#N/A</v>
      </c>
      <c r="I38" s="285" t="e">
        <f>'Solution  2, (hidden)'!D29</f>
        <v>#N/A</v>
      </c>
      <c r="J38" s="285" t="e">
        <f>'Solution 1, (hidden)'!K29</f>
        <v>#N/A</v>
      </c>
      <c r="K38" s="285" t="e">
        <f>'Solution  2, (hidden)'!K29</f>
        <v>#N/A</v>
      </c>
      <c r="L38" s="285" t="e">
        <f>'Solution 1, (hidden) (2)'!K29</f>
        <v>#N/A</v>
      </c>
      <c r="M38" s="285" t="e">
        <f>'Solution  2, (hidden) (2)'!K29</f>
        <v>#N/A</v>
      </c>
    </row>
    <row r="39" spans="3:13" x14ac:dyDescent="0.35">
      <c r="C39" s="284" t="str">
        <f>'Solution 1, (hidden)'!B30</f>
        <v xml:space="preserve"> </v>
      </c>
      <c r="D39" s="284" t="str">
        <f>'Solution  2, (hidden)'!B30</f>
        <v xml:space="preserve"> </v>
      </c>
      <c r="E39" s="284" t="str">
        <f>IF('2. Syöttöarvot ja tulokset'!$C$21&gt;='2. Syöttöarvot ja tulokset'!$B$21,'Solution  2, (hidden)'!B30,'Solution 1, (hidden)'!B30)</f>
        <v xml:space="preserve"> </v>
      </c>
      <c r="F39" s="287" t="e">
        <f>'Solution 1, (hidden)'!L30</f>
        <v>#N/A</v>
      </c>
      <c r="G39" s="287" t="e">
        <f>'Solution  2, (hidden)'!L30</f>
        <v>#N/A</v>
      </c>
      <c r="H39" s="285" t="e">
        <f>'Solution 1, (hidden)'!D30</f>
        <v>#N/A</v>
      </c>
      <c r="I39" s="285" t="e">
        <f>'Solution  2, (hidden)'!D30</f>
        <v>#N/A</v>
      </c>
      <c r="J39" s="285" t="e">
        <f>'Solution 1, (hidden)'!K30</f>
        <v>#N/A</v>
      </c>
      <c r="K39" s="285" t="e">
        <f>'Solution  2, (hidden)'!K30</f>
        <v>#N/A</v>
      </c>
      <c r="L39" s="285" t="e">
        <f>'Solution 1, (hidden) (2)'!K30</f>
        <v>#N/A</v>
      </c>
      <c r="M39" s="285" t="e">
        <f>'Solution  2, (hidden) (2)'!K30</f>
        <v>#N/A</v>
      </c>
    </row>
    <row r="40" spans="3:13" x14ac:dyDescent="0.35">
      <c r="C40" s="284" t="str">
        <f>'Solution 1, (hidden)'!B31</f>
        <v xml:space="preserve"> </v>
      </c>
      <c r="D40" s="284" t="str">
        <f>'Solution  2, (hidden)'!B31</f>
        <v xml:space="preserve"> </v>
      </c>
      <c r="E40" s="284" t="str">
        <f>IF('2. Syöttöarvot ja tulokset'!$C$21&gt;='2. Syöttöarvot ja tulokset'!$B$21,'Solution  2, (hidden)'!B31,'Solution 1, (hidden)'!B31)</f>
        <v xml:space="preserve"> </v>
      </c>
      <c r="F40" s="287" t="e">
        <f>'Solution 1, (hidden)'!L31</f>
        <v>#N/A</v>
      </c>
      <c r="G40" s="287" t="e">
        <f>'Solution  2, (hidden)'!L31</f>
        <v>#N/A</v>
      </c>
      <c r="H40" s="285" t="e">
        <f>'Solution 1, (hidden)'!D31</f>
        <v>#N/A</v>
      </c>
      <c r="I40" s="285" t="e">
        <f>'Solution  2, (hidden)'!D31</f>
        <v>#N/A</v>
      </c>
      <c r="J40" s="285" t="e">
        <f>'Solution 1, (hidden)'!K31</f>
        <v>#N/A</v>
      </c>
      <c r="K40" s="285" t="e">
        <f>'Solution  2, (hidden)'!K31</f>
        <v>#N/A</v>
      </c>
      <c r="L40" s="285" t="e">
        <f>'Solution 1, (hidden) (2)'!K31</f>
        <v>#N/A</v>
      </c>
      <c r="M40" s="285" t="e">
        <f>'Solution  2, (hidden) (2)'!K31</f>
        <v>#N/A</v>
      </c>
    </row>
    <row r="41" spans="3:13" x14ac:dyDescent="0.35">
      <c r="C41" s="284" t="str">
        <f>'Solution 1, (hidden)'!B32</f>
        <v xml:space="preserve"> </v>
      </c>
      <c r="D41" s="284" t="str">
        <f>'Solution  2, (hidden)'!B32</f>
        <v xml:space="preserve"> </v>
      </c>
      <c r="E41" s="284" t="str">
        <f>IF('2. Syöttöarvot ja tulokset'!$C$21&gt;='2. Syöttöarvot ja tulokset'!$B$21,'Solution  2, (hidden)'!B32,'Solution 1, (hidden)'!B32)</f>
        <v xml:space="preserve"> </v>
      </c>
      <c r="F41" s="287" t="e">
        <f>'Solution 1, (hidden)'!L32</f>
        <v>#N/A</v>
      </c>
      <c r="G41" s="287" t="e">
        <f>'Solution  2, (hidden)'!L32</f>
        <v>#N/A</v>
      </c>
      <c r="H41" s="285" t="e">
        <f>'Solution 1, (hidden)'!D32</f>
        <v>#N/A</v>
      </c>
      <c r="I41" s="285" t="e">
        <f>'Solution  2, (hidden)'!D32</f>
        <v>#N/A</v>
      </c>
      <c r="J41" s="285" t="e">
        <f>'Solution 1, (hidden)'!K32</f>
        <v>#N/A</v>
      </c>
      <c r="K41" s="285" t="e">
        <f>'Solution  2, (hidden)'!K32</f>
        <v>#N/A</v>
      </c>
      <c r="L41" s="285" t="e">
        <f>'Solution 1, (hidden) (2)'!K32</f>
        <v>#N/A</v>
      </c>
      <c r="M41" s="285" t="e">
        <f>'Solution  2, (hidden) (2)'!K32</f>
        <v>#N/A</v>
      </c>
    </row>
    <row r="42" spans="3:13" x14ac:dyDescent="0.35">
      <c r="C42" s="284" t="str">
        <f>'Solution 1, (hidden)'!B33</f>
        <v xml:space="preserve"> </v>
      </c>
      <c r="D42" s="284" t="str">
        <f>'Solution  2, (hidden)'!B33</f>
        <v xml:space="preserve"> </v>
      </c>
      <c r="E42" s="284" t="str">
        <f>IF('2. Syöttöarvot ja tulokset'!$C$21&gt;='2. Syöttöarvot ja tulokset'!$B$21,'Solution  2, (hidden)'!B33,'Solution 1, (hidden)'!B33)</f>
        <v xml:space="preserve"> </v>
      </c>
      <c r="F42" s="287" t="e">
        <f>'Solution 1, (hidden)'!L33</f>
        <v>#N/A</v>
      </c>
      <c r="G42" s="287" t="e">
        <f>'Solution  2, (hidden)'!L33</f>
        <v>#N/A</v>
      </c>
      <c r="H42" s="285" t="e">
        <f>'Solution 1, (hidden)'!D33</f>
        <v>#N/A</v>
      </c>
      <c r="I42" s="285" t="e">
        <f>'Solution  2, (hidden)'!D33</f>
        <v>#N/A</v>
      </c>
      <c r="J42" s="285" t="e">
        <f>'Solution 1, (hidden)'!K33</f>
        <v>#N/A</v>
      </c>
      <c r="K42" s="285" t="e">
        <f>'Solution  2, (hidden)'!K33</f>
        <v>#N/A</v>
      </c>
      <c r="L42" s="285" t="e">
        <f>'Solution 1, (hidden) (2)'!K33</f>
        <v>#N/A</v>
      </c>
      <c r="M42" s="285" t="e">
        <f>'Solution  2, (hidden) (2)'!K33</f>
        <v>#N/A</v>
      </c>
    </row>
    <row r="43" spans="3:13" x14ac:dyDescent="0.35">
      <c r="C43" s="284" t="str">
        <f>'Solution 1, (hidden)'!B34</f>
        <v xml:space="preserve"> </v>
      </c>
      <c r="D43" s="284" t="str">
        <f>'Solution  2, (hidden)'!B34</f>
        <v xml:space="preserve"> </v>
      </c>
      <c r="E43" s="284" t="str">
        <f>IF('2. Syöttöarvot ja tulokset'!$C$21&gt;='2. Syöttöarvot ja tulokset'!$B$21,'Solution  2, (hidden)'!B34,'Solution 1, (hidden)'!B34)</f>
        <v xml:space="preserve"> </v>
      </c>
      <c r="F43" s="287" t="e">
        <f>'Solution 1, (hidden)'!L34</f>
        <v>#N/A</v>
      </c>
      <c r="G43" s="287" t="e">
        <f>'Solution  2, (hidden)'!L34</f>
        <v>#N/A</v>
      </c>
      <c r="H43" s="285" t="e">
        <f>'Solution 1, (hidden)'!D34</f>
        <v>#N/A</v>
      </c>
      <c r="I43" s="285" t="e">
        <f>'Solution  2, (hidden)'!D34</f>
        <v>#N/A</v>
      </c>
      <c r="J43" s="285" t="e">
        <f>'Solution 1, (hidden)'!K34</f>
        <v>#N/A</v>
      </c>
      <c r="K43" s="285" t="e">
        <f>'Solution  2, (hidden)'!K34</f>
        <v>#N/A</v>
      </c>
      <c r="L43" s="285" t="e">
        <f>'Solution 1, (hidden) (2)'!K34</f>
        <v>#N/A</v>
      </c>
      <c r="M43" s="285" t="e">
        <f>'Solution  2, (hidden) (2)'!K34</f>
        <v>#N/A</v>
      </c>
    </row>
    <row r="44" spans="3:13" x14ac:dyDescent="0.35">
      <c r="C44" s="284" t="str">
        <f>'Solution 1, (hidden)'!B35</f>
        <v xml:space="preserve"> </v>
      </c>
      <c r="D44" s="284" t="str">
        <f>'Solution  2, (hidden)'!B35</f>
        <v xml:space="preserve"> </v>
      </c>
      <c r="E44" s="284" t="str">
        <f>IF('2. Syöttöarvot ja tulokset'!$C$21&gt;='2. Syöttöarvot ja tulokset'!$B$21,'Solution  2, (hidden)'!B35,'Solution 1, (hidden)'!B35)</f>
        <v xml:space="preserve"> </v>
      </c>
      <c r="F44" s="287" t="e">
        <f>'Solution 1, (hidden)'!L35</f>
        <v>#N/A</v>
      </c>
      <c r="G44" s="287" t="e">
        <f>'Solution  2, (hidden)'!L35</f>
        <v>#N/A</v>
      </c>
      <c r="H44" s="285" t="e">
        <f>'Solution 1, (hidden)'!D35</f>
        <v>#N/A</v>
      </c>
      <c r="I44" s="285" t="e">
        <f>'Solution  2, (hidden)'!D35</f>
        <v>#N/A</v>
      </c>
      <c r="J44" s="285" t="e">
        <f>'Solution 1, (hidden)'!K35</f>
        <v>#N/A</v>
      </c>
      <c r="K44" s="285" t="e">
        <f>'Solution  2, (hidden)'!K35</f>
        <v>#N/A</v>
      </c>
      <c r="L44" s="285" t="e">
        <f>'Solution 1, (hidden) (2)'!K35</f>
        <v>#N/A</v>
      </c>
      <c r="M44" s="285" t="e">
        <f>'Solution  2, (hidden) (2)'!K35</f>
        <v>#N/A</v>
      </c>
    </row>
    <row r="45" spans="3:13" x14ac:dyDescent="0.35">
      <c r="C45" s="284" t="str">
        <f>'Solution 1, (hidden)'!B36</f>
        <v xml:space="preserve"> </v>
      </c>
      <c r="D45" s="284" t="str">
        <f>'Solution  2, (hidden)'!B36</f>
        <v xml:space="preserve"> </v>
      </c>
      <c r="E45" s="284" t="str">
        <f>IF('2. Syöttöarvot ja tulokset'!$C$21&gt;='2. Syöttöarvot ja tulokset'!$B$21,'Solution  2, (hidden)'!B36,'Solution 1, (hidden)'!B36)</f>
        <v xml:space="preserve"> </v>
      </c>
      <c r="F45" s="288" t="e">
        <f>'Solution 1, (hidden)'!L36</f>
        <v>#N/A</v>
      </c>
      <c r="G45" s="288" t="e">
        <f>'Solution  2, (hidden)'!L36</f>
        <v>#N/A</v>
      </c>
      <c r="H45" s="286" t="e">
        <f>'Solution 1, (hidden)'!D36</f>
        <v>#N/A</v>
      </c>
      <c r="I45" s="286" t="e">
        <f>'Solution  2, (hidden)'!D36</f>
        <v>#N/A</v>
      </c>
      <c r="J45" s="286" t="e">
        <f>'Solution 1, (hidden)'!K36</f>
        <v>#N/A</v>
      </c>
      <c r="K45" s="286" t="e">
        <f>'Solution  2, (hidden)'!K36</f>
        <v>#N/A</v>
      </c>
      <c r="L45" s="285" t="e">
        <f>'Solution 1, (hidden) (2)'!K36</f>
        <v>#N/A</v>
      </c>
      <c r="M45" s="285" t="e">
        <f>'Solution  2, (hidden) (2)'!K36</f>
        <v>#N/A</v>
      </c>
    </row>
    <row r="46" spans="3:13" x14ac:dyDescent="0.35">
      <c r="C46" s="284" t="str">
        <f>'Solution 1, (hidden)'!B37</f>
        <v xml:space="preserve"> </v>
      </c>
      <c r="D46" s="284" t="str">
        <f>'Solution  2, (hidden)'!B37</f>
        <v xml:space="preserve"> </v>
      </c>
      <c r="E46" s="284" t="str">
        <f>IF('2. Syöttöarvot ja tulokset'!$C$21&gt;='2. Syöttöarvot ja tulokset'!$B$21,'Solution  2, (hidden)'!B37,'Solution 1, (hidden)'!B37)</f>
        <v xml:space="preserve"> </v>
      </c>
      <c r="F46" s="288" t="e">
        <f>'Solution 1, (hidden)'!L37</f>
        <v>#N/A</v>
      </c>
      <c r="G46" s="288" t="e">
        <f>'Solution  2, (hidden)'!L37</f>
        <v>#N/A</v>
      </c>
      <c r="H46" s="286" t="e">
        <f>'Solution 1, (hidden)'!D37</f>
        <v>#N/A</v>
      </c>
      <c r="I46" s="286" t="e">
        <f>'Solution  2, (hidden)'!D37</f>
        <v>#N/A</v>
      </c>
      <c r="J46" s="286" t="e">
        <f>'Solution 1, (hidden)'!K37</f>
        <v>#N/A</v>
      </c>
      <c r="K46" s="286" t="e">
        <f>'Solution  2, (hidden)'!K37</f>
        <v>#N/A</v>
      </c>
      <c r="L46" s="285" t="e">
        <f>'Solution 1, (hidden) (2)'!K37</f>
        <v>#N/A</v>
      </c>
      <c r="M46" s="285" t="e">
        <f>'Solution  2, (hidden) (2)'!K37</f>
        <v>#N/A</v>
      </c>
    </row>
    <row r="47" spans="3:13" x14ac:dyDescent="0.35">
      <c r="C47" s="284" t="str">
        <f>'Solution 1, (hidden)'!B38</f>
        <v xml:space="preserve"> </v>
      </c>
      <c r="D47" s="284" t="str">
        <f>'Solution  2, (hidden)'!B38</f>
        <v xml:space="preserve"> </v>
      </c>
      <c r="E47" s="284" t="str">
        <f>IF('2. Syöttöarvot ja tulokset'!$C$21&gt;='2. Syöttöarvot ja tulokset'!$B$21,'Solution  2, (hidden)'!B38,'Solution 1, (hidden)'!B38)</f>
        <v xml:space="preserve"> </v>
      </c>
      <c r="F47" s="288" t="e">
        <f>'Solution 1, (hidden)'!L38</f>
        <v>#N/A</v>
      </c>
      <c r="G47" s="288" t="e">
        <f>'Solution  2, (hidden)'!L38</f>
        <v>#N/A</v>
      </c>
      <c r="H47" s="286" t="e">
        <f>'Solution 1, (hidden)'!D38</f>
        <v>#N/A</v>
      </c>
      <c r="I47" s="286" t="e">
        <f>'Solution  2, (hidden)'!D38</f>
        <v>#N/A</v>
      </c>
      <c r="J47" s="286" t="e">
        <f>'Solution 1, (hidden)'!K38</f>
        <v>#N/A</v>
      </c>
      <c r="K47" s="286" t="e">
        <f>'Solution  2, (hidden)'!K38</f>
        <v>#N/A</v>
      </c>
      <c r="L47" s="285" t="e">
        <f>'Solution 1, (hidden) (2)'!K38</f>
        <v>#N/A</v>
      </c>
      <c r="M47" s="285" t="e">
        <f>'Solution  2, (hidden) (2)'!K38</f>
        <v>#N/A</v>
      </c>
    </row>
    <row r="48" spans="3:13" x14ac:dyDescent="0.35">
      <c r="C48" s="284" t="str">
        <f>'Solution 1, (hidden)'!B39</f>
        <v xml:space="preserve"> </v>
      </c>
      <c r="D48" s="284" t="str">
        <f>'Solution  2, (hidden)'!B39</f>
        <v xml:space="preserve"> </v>
      </c>
      <c r="E48" s="284" t="str">
        <f>IF('2. Syöttöarvot ja tulokset'!$C$21&gt;='2. Syöttöarvot ja tulokset'!$B$21,'Solution  2, (hidden)'!B39,'Solution 1, (hidden)'!B39)</f>
        <v xml:space="preserve"> </v>
      </c>
      <c r="F48" s="288" t="e">
        <f>'Solution 1, (hidden)'!L39</f>
        <v>#N/A</v>
      </c>
      <c r="G48" s="288" t="e">
        <f>'Solution  2, (hidden)'!L39</f>
        <v>#N/A</v>
      </c>
      <c r="H48" s="286" t="e">
        <f>'Solution 1, (hidden)'!D39</f>
        <v>#N/A</v>
      </c>
      <c r="I48" s="286" t="e">
        <f>'Solution  2, (hidden)'!D39</f>
        <v>#N/A</v>
      </c>
      <c r="J48" s="286" t="e">
        <f>'Solution 1, (hidden)'!K39</f>
        <v>#N/A</v>
      </c>
      <c r="K48" s="286" t="e">
        <f>'Solution  2, (hidden)'!K39</f>
        <v>#N/A</v>
      </c>
      <c r="L48" s="285" t="e">
        <f>'Solution 1, (hidden) (2)'!K39</f>
        <v>#N/A</v>
      </c>
      <c r="M48" s="285" t="e">
        <f>'Solution  2, (hidden) (2)'!K39</f>
        <v>#N/A</v>
      </c>
    </row>
    <row r="49" spans="3:13" x14ac:dyDescent="0.35">
      <c r="C49" s="284" t="str">
        <f>'Solution 1, (hidden)'!B40</f>
        <v xml:space="preserve"> </v>
      </c>
      <c r="D49" s="284" t="str">
        <f>'Solution  2, (hidden)'!B40</f>
        <v xml:space="preserve"> </v>
      </c>
      <c r="E49" s="284" t="str">
        <f>IF('2. Syöttöarvot ja tulokset'!$C$21&gt;='2. Syöttöarvot ja tulokset'!$B$21,'Solution  2, (hidden)'!B40,'Solution 1, (hidden)'!B40)</f>
        <v xml:space="preserve"> </v>
      </c>
      <c r="F49" s="288" t="e">
        <f>'Solution 1, (hidden)'!L40</f>
        <v>#N/A</v>
      </c>
      <c r="G49" s="288" t="e">
        <f>'Solution  2, (hidden)'!L40</f>
        <v>#N/A</v>
      </c>
      <c r="H49" s="286" t="e">
        <f>'Solution 1, (hidden)'!D40</f>
        <v>#N/A</v>
      </c>
      <c r="I49" s="286" t="e">
        <f>'Solution  2, (hidden)'!D40</f>
        <v>#N/A</v>
      </c>
      <c r="J49" s="286" t="e">
        <f>'Solution 1, (hidden)'!K40</f>
        <v>#N/A</v>
      </c>
      <c r="K49" s="286" t="e">
        <f>'Solution  2, (hidden)'!K40</f>
        <v>#N/A</v>
      </c>
      <c r="L49" s="285" t="e">
        <f>'Solution 1, (hidden) (2)'!K40</f>
        <v>#N/A</v>
      </c>
      <c r="M49" s="285" t="e">
        <f>'Solution  2, (hidden) (2)'!K40</f>
        <v>#N/A</v>
      </c>
    </row>
    <row r="50" spans="3:13" x14ac:dyDescent="0.35">
      <c r="C50" s="284" t="str">
        <f>'Solution 1, (hidden)'!B41</f>
        <v xml:space="preserve"> </v>
      </c>
      <c r="D50" s="284" t="str">
        <f>'Solution  2, (hidden)'!B41</f>
        <v xml:space="preserve"> </v>
      </c>
      <c r="E50" s="284" t="str">
        <f>IF('2. Syöttöarvot ja tulokset'!$C$21&gt;='2. Syöttöarvot ja tulokset'!$B$21,'Solution  2, (hidden)'!B41,'Solution 1, (hidden)'!B41)</f>
        <v xml:space="preserve"> </v>
      </c>
      <c r="F50" s="288" t="e">
        <f>'Solution 1, (hidden)'!L41</f>
        <v>#N/A</v>
      </c>
      <c r="G50" s="288" t="e">
        <f>'Solution  2, (hidden)'!L41</f>
        <v>#N/A</v>
      </c>
      <c r="H50" s="286" t="e">
        <f>'Solution 1, (hidden)'!D41</f>
        <v>#N/A</v>
      </c>
      <c r="I50" s="286" t="e">
        <f>'Solution  2, (hidden)'!D41</f>
        <v>#N/A</v>
      </c>
      <c r="J50" s="286" t="e">
        <f>'Solution 1, (hidden)'!K41</f>
        <v>#N/A</v>
      </c>
      <c r="K50" s="286" t="e">
        <f>'Solution  2, (hidden)'!K41</f>
        <v>#N/A</v>
      </c>
      <c r="L50" s="285" t="e">
        <f>'Solution 1, (hidden) (2)'!K41</f>
        <v>#N/A</v>
      </c>
      <c r="M50" s="285" t="e">
        <f>'Solution  2, (hidden) (2)'!K41</f>
        <v>#N/A</v>
      </c>
    </row>
    <row r="51" spans="3:13" x14ac:dyDescent="0.35">
      <c r="C51" s="284" t="str">
        <f>'Solution 1, (hidden)'!B42</f>
        <v xml:space="preserve"> </v>
      </c>
      <c r="D51" s="284" t="str">
        <f>'Solution  2, (hidden)'!B42</f>
        <v xml:space="preserve"> </v>
      </c>
      <c r="E51" s="284" t="str">
        <f>IF('2. Syöttöarvot ja tulokset'!$C$21&gt;='2. Syöttöarvot ja tulokset'!$B$21,'Solution  2, (hidden)'!B42,'Solution 1, (hidden)'!B42)</f>
        <v xml:space="preserve"> </v>
      </c>
      <c r="F51" s="288" t="e">
        <f>'Solution 1, (hidden)'!L42</f>
        <v>#N/A</v>
      </c>
      <c r="G51" s="288" t="e">
        <f>'Solution  2, (hidden)'!L42</f>
        <v>#N/A</v>
      </c>
      <c r="H51" s="286" t="e">
        <f>'Solution 1, (hidden)'!D42</f>
        <v>#N/A</v>
      </c>
      <c r="I51" s="286" t="e">
        <f>'Solution  2, (hidden)'!D42</f>
        <v>#N/A</v>
      </c>
      <c r="J51" s="286" t="e">
        <f>'Solution 1, (hidden)'!K42</f>
        <v>#N/A</v>
      </c>
      <c r="K51" s="286" t="e">
        <f>'Solution  2, (hidden)'!K42</f>
        <v>#N/A</v>
      </c>
      <c r="L51" s="285" t="e">
        <f>'Solution 1, (hidden) (2)'!K42</f>
        <v>#N/A</v>
      </c>
      <c r="M51" s="285" t="e">
        <f>'Solution  2, (hidden) (2)'!K42</f>
        <v>#N/A</v>
      </c>
    </row>
    <row r="52" spans="3:13" x14ac:dyDescent="0.35">
      <c r="C52" s="284" t="str">
        <f>'Solution 1, (hidden)'!B43</f>
        <v xml:space="preserve"> </v>
      </c>
      <c r="D52" s="284" t="str">
        <f>'Solution  2, (hidden)'!B43</f>
        <v xml:space="preserve"> </v>
      </c>
      <c r="E52" s="284" t="str">
        <f>IF('2. Syöttöarvot ja tulokset'!$C$21&gt;='2. Syöttöarvot ja tulokset'!$B$21,'Solution  2, (hidden)'!B43,'Solution 1, (hidden)'!B43)</f>
        <v xml:space="preserve"> </v>
      </c>
      <c r="F52" s="288" t="e">
        <f>'Solution 1, (hidden)'!L43</f>
        <v>#N/A</v>
      </c>
      <c r="G52" s="288" t="e">
        <f>'Solution  2, (hidden)'!L43</f>
        <v>#N/A</v>
      </c>
      <c r="H52" s="286" t="e">
        <f>'Solution 1, (hidden)'!D43</f>
        <v>#N/A</v>
      </c>
      <c r="I52" s="286" t="e">
        <f>'Solution  2, (hidden)'!D43</f>
        <v>#N/A</v>
      </c>
      <c r="J52" s="286" t="e">
        <f>'Solution 1, (hidden)'!K43</f>
        <v>#N/A</v>
      </c>
      <c r="K52" s="286" t="e">
        <f>'Solution  2, (hidden)'!K43</f>
        <v>#N/A</v>
      </c>
      <c r="L52" s="285" t="e">
        <f>'Solution 1, (hidden) (2)'!K43</f>
        <v>#N/A</v>
      </c>
      <c r="M52" s="285" t="e">
        <f>'Solution  2, (hidden) (2)'!K43</f>
        <v>#N/A</v>
      </c>
    </row>
    <row r="53" spans="3:13" x14ac:dyDescent="0.35">
      <c r="C53" s="284" t="str">
        <f>'Solution 1, (hidden)'!B44</f>
        <v xml:space="preserve"> </v>
      </c>
      <c r="D53" s="284" t="str">
        <f>'Solution  2, (hidden)'!B44</f>
        <v xml:space="preserve"> </v>
      </c>
      <c r="E53" s="284" t="str">
        <f>IF('2. Syöttöarvot ja tulokset'!$C$21&gt;='2. Syöttöarvot ja tulokset'!$B$21,'Solution  2, (hidden)'!B44,'Solution 1, (hidden)'!B44)</f>
        <v xml:space="preserve"> </v>
      </c>
      <c r="F53" s="288" t="e">
        <f>'Solution 1, (hidden)'!L44</f>
        <v>#N/A</v>
      </c>
      <c r="G53" s="288" t="e">
        <f>'Solution  2, (hidden)'!L44</f>
        <v>#N/A</v>
      </c>
      <c r="H53" s="286" t="e">
        <f>'Solution 1, (hidden)'!D44</f>
        <v>#N/A</v>
      </c>
      <c r="I53" s="286" t="e">
        <f>'Solution  2, (hidden)'!D44</f>
        <v>#N/A</v>
      </c>
      <c r="J53" s="286" t="e">
        <f>'Solution 1, (hidden)'!K44</f>
        <v>#N/A</v>
      </c>
      <c r="K53" s="286" t="e">
        <f>'Solution  2, (hidden)'!K44</f>
        <v>#N/A</v>
      </c>
      <c r="L53" s="285" t="e">
        <f>'Solution 1, (hidden) (2)'!K44</f>
        <v>#N/A</v>
      </c>
      <c r="M53" s="285" t="e">
        <f>'Solution  2, (hidden) (2)'!K44</f>
        <v>#N/A</v>
      </c>
    </row>
    <row r="54" spans="3:13" x14ac:dyDescent="0.35">
      <c r="C54" s="284" t="str">
        <f>'Solution 1, (hidden)'!B45</f>
        <v xml:space="preserve"> </v>
      </c>
      <c r="D54" s="284" t="str">
        <f>'Solution  2, (hidden)'!B45</f>
        <v xml:space="preserve"> </v>
      </c>
      <c r="E54" s="284" t="str">
        <f>IF('2. Syöttöarvot ja tulokset'!$C$21&gt;='2. Syöttöarvot ja tulokset'!$B$21,'Solution  2, (hidden)'!B45,'Solution 1, (hidden)'!B45)</f>
        <v xml:space="preserve"> </v>
      </c>
      <c r="F54" s="288" t="e">
        <f>'Solution 1, (hidden)'!L45</f>
        <v>#N/A</v>
      </c>
      <c r="G54" s="288" t="e">
        <f>'Solution  2, (hidden)'!L45</f>
        <v>#N/A</v>
      </c>
      <c r="H54" s="286" t="e">
        <f>'Solution 1, (hidden)'!D45</f>
        <v>#N/A</v>
      </c>
      <c r="I54" s="286" t="e">
        <f>'Solution  2, (hidden)'!D45</f>
        <v>#N/A</v>
      </c>
      <c r="J54" s="286" t="e">
        <f>'Solution 1, (hidden)'!K45</f>
        <v>#N/A</v>
      </c>
      <c r="K54" s="286" t="e">
        <f>'Solution  2, (hidden)'!K45</f>
        <v>#N/A</v>
      </c>
      <c r="L54" s="285" t="e">
        <f>'Solution 1, (hidden) (2)'!K45</f>
        <v>#N/A</v>
      </c>
      <c r="M54" s="285" t="e">
        <f>'Solution  2, (hidden) (2)'!K45</f>
        <v>#N/A</v>
      </c>
    </row>
    <row r="55" spans="3:13" x14ac:dyDescent="0.35">
      <c r="C55" s="284" t="str">
        <f>'Solution 1, (hidden)'!B46</f>
        <v xml:space="preserve"> </v>
      </c>
      <c r="D55" s="284" t="str">
        <f>'Solution  2, (hidden)'!B46</f>
        <v xml:space="preserve"> </v>
      </c>
      <c r="E55" s="284" t="str">
        <f>IF('2. Syöttöarvot ja tulokset'!$C$21&gt;='2. Syöttöarvot ja tulokset'!$B$21,'Solution  2, (hidden)'!B46,'Solution 1, (hidden)'!B46)</f>
        <v xml:space="preserve"> </v>
      </c>
      <c r="F55" s="288" t="e">
        <f>'Solution 1, (hidden)'!L46</f>
        <v>#N/A</v>
      </c>
      <c r="G55" s="288" t="e">
        <f>'Solution  2, (hidden)'!L46</f>
        <v>#N/A</v>
      </c>
      <c r="H55" s="286" t="e">
        <f>'Solution 1, (hidden)'!D46</f>
        <v>#N/A</v>
      </c>
      <c r="I55" s="286" t="e">
        <f>'Solution  2, (hidden)'!D46</f>
        <v>#N/A</v>
      </c>
      <c r="J55" s="286" t="e">
        <f>'Solution 1, (hidden)'!K46</f>
        <v>#N/A</v>
      </c>
      <c r="K55" s="286" t="e">
        <f>'Solution  2, (hidden)'!K46</f>
        <v>#N/A</v>
      </c>
      <c r="L55" s="285" t="e">
        <f>'Solution 1, (hidden) (2)'!K46</f>
        <v>#N/A</v>
      </c>
      <c r="M55" s="285" t="e">
        <f>'Solution  2, (hidden) (2)'!K46</f>
        <v>#N/A</v>
      </c>
    </row>
    <row r="56" spans="3:13" x14ac:dyDescent="0.35">
      <c r="C56" s="284" t="str">
        <f>'Solution 1, (hidden)'!B47</f>
        <v xml:space="preserve"> </v>
      </c>
      <c r="D56" s="284" t="str">
        <f>'Solution  2, (hidden)'!B47</f>
        <v xml:space="preserve"> </v>
      </c>
      <c r="E56" s="284" t="str">
        <f>IF('2. Syöttöarvot ja tulokset'!$C$21&gt;='2. Syöttöarvot ja tulokset'!$B$21,'Solution  2, (hidden)'!B47,'Solution 1, (hidden)'!B47)</f>
        <v xml:space="preserve"> </v>
      </c>
      <c r="F56" s="288" t="e">
        <f>'Solution 1, (hidden)'!L47</f>
        <v>#N/A</v>
      </c>
      <c r="G56" s="288" t="e">
        <f>'Solution  2, (hidden)'!L47</f>
        <v>#N/A</v>
      </c>
      <c r="H56" s="286" t="e">
        <f>'Solution 1, (hidden)'!D47</f>
        <v>#N/A</v>
      </c>
      <c r="I56" s="286" t="e">
        <f>'Solution  2, (hidden)'!D47</f>
        <v>#N/A</v>
      </c>
      <c r="J56" s="286" t="e">
        <f>'Solution 1, (hidden)'!K47</f>
        <v>#N/A</v>
      </c>
      <c r="K56" s="286" t="e">
        <f>'Solution  2, (hidden)'!K47</f>
        <v>#N/A</v>
      </c>
      <c r="L56" s="285" t="e">
        <f>'Solution 1, (hidden) (2)'!K47</f>
        <v>#N/A</v>
      </c>
      <c r="M56" s="285" t="e">
        <f>'Solution  2, (hidden) (2)'!K47</f>
        <v>#N/A</v>
      </c>
    </row>
    <row r="57" spans="3:13" x14ac:dyDescent="0.35">
      <c r="C57" s="284" t="str">
        <f>'Solution 1, (hidden)'!B48</f>
        <v xml:space="preserve"> </v>
      </c>
      <c r="D57" s="284" t="str">
        <f>'Solution  2, (hidden)'!B48</f>
        <v xml:space="preserve"> </v>
      </c>
      <c r="E57" s="284" t="str">
        <f>IF('2. Syöttöarvot ja tulokset'!$C$21&gt;='2. Syöttöarvot ja tulokset'!$B$21,'Solution  2, (hidden)'!B48,'Solution 1, (hidden)'!B48)</f>
        <v xml:space="preserve"> </v>
      </c>
      <c r="F57" s="288" t="e">
        <f>'Solution 1, (hidden)'!L48</f>
        <v>#N/A</v>
      </c>
      <c r="G57" s="288" t="e">
        <f>'Solution  2, (hidden)'!L48</f>
        <v>#N/A</v>
      </c>
      <c r="H57" s="286" t="e">
        <f>'Solution 1, (hidden)'!D48</f>
        <v>#N/A</v>
      </c>
      <c r="I57" s="286" t="e">
        <f>'Solution  2, (hidden)'!D48</f>
        <v>#N/A</v>
      </c>
      <c r="J57" s="286" t="e">
        <f>'Solution 1, (hidden)'!K48</f>
        <v>#N/A</v>
      </c>
      <c r="K57" s="286" t="e">
        <f>'Solution  2, (hidden)'!K48</f>
        <v>#N/A</v>
      </c>
      <c r="L57" s="285" t="e">
        <f>'Solution 1, (hidden) (2)'!K48</f>
        <v>#N/A</v>
      </c>
      <c r="M57" s="285" t="e">
        <f>'Solution  2, (hidden) (2)'!K48</f>
        <v>#N/A</v>
      </c>
    </row>
    <row r="58" spans="3:13" x14ac:dyDescent="0.35">
      <c r="C58" s="284" t="str">
        <f>'Solution 1, (hidden)'!B49</f>
        <v xml:space="preserve"> </v>
      </c>
      <c r="D58" s="284" t="str">
        <f>'Solution  2, (hidden)'!B49</f>
        <v xml:space="preserve"> </v>
      </c>
      <c r="E58" s="284" t="str">
        <f>IF('2. Syöttöarvot ja tulokset'!$C$21&gt;='2. Syöttöarvot ja tulokset'!$B$21,'Solution  2, (hidden)'!B49,'Solution 1, (hidden)'!B49)</f>
        <v xml:space="preserve"> </v>
      </c>
      <c r="F58" s="288" t="e">
        <f>'Solution 1, (hidden)'!L49</f>
        <v>#N/A</v>
      </c>
      <c r="G58" s="288" t="e">
        <f>'Solution  2, (hidden)'!L49</f>
        <v>#N/A</v>
      </c>
      <c r="H58" s="286" t="e">
        <f>'Solution 1, (hidden)'!D49</f>
        <v>#N/A</v>
      </c>
      <c r="I58" s="286" t="e">
        <f>'Solution  2, (hidden)'!D49</f>
        <v>#N/A</v>
      </c>
      <c r="J58" s="286" t="e">
        <f>'Solution 1, (hidden)'!K49</f>
        <v>#N/A</v>
      </c>
      <c r="K58" s="286" t="e">
        <f>'Solution  2, (hidden)'!K49</f>
        <v>#N/A</v>
      </c>
      <c r="L58" s="285" t="e">
        <f>'Solution 1, (hidden) (2)'!K49</f>
        <v>#N/A</v>
      </c>
      <c r="M58" s="285" t="e">
        <f>'Solution  2, (hidden) (2)'!K49</f>
        <v>#N/A</v>
      </c>
    </row>
    <row r="59" spans="3:13" x14ac:dyDescent="0.35">
      <c r="C59" s="284" t="str">
        <f>'Solution 1, (hidden)'!B50</f>
        <v xml:space="preserve"> </v>
      </c>
      <c r="D59" s="284" t="str">
        <f>'Solution  2, (hidden)'!B50</f>
        <v xml:space="preserve"> </v>
      </c>
      <c r="E59" s="284" t="str">
        <f>IF('2. Syöttöarvot ja tulokset'!$C$21&gt;='2. Syöttöarvot ja tulokset'!$B$21,'Solution  2, (hidden)'!B50,'Solution 1, (hidden)'!B50)</f>
        <v xml:space="preserve"> </v>
      </c>
      <c r="F59" s="288" t="e">
        <f>'Solution 1, (hidden)'!L50</f>
        <v>#N/A</v>
      </c>
      <c r="G59" s="288" t="e">
        <f>'Solution  2, (hidden)'!L50</f>
        <v>#N/A</v>
      </c>
      <c r="H59" s="286" t="e">
        <f>'Solution 1, (hidden)'!D50</f>
        <v>#N/A</v>
      </c>
      <c r="I59" s="286" t="e">
        <f>'Solution  2, (hidden)'!D50</f>
        <v>#N/A</v>
      </c>
      <c r="J59" s="286" t="e">
        <f>'Solution 1, (hidden)'!K50</f>
        <v>#N/A</v>
      </c>
      <c r="K59" s="286" t="e">
        <f>'Solution  2, (hidden)'!K50</f>
        <v>#N/A</v>
      </c>
      <c r="L59" s="285" t="e">
        <f>'Solution 1, (hidden) (2)'!K50</f>
        <v>#N/A</v>
      </c>
      <c r="M59" s="285" t="e">
        <f>'Solution  2, (hidden) (2)'!K50</f>
        <v>#N/A</v>
      </c>
    </row>
    <row r="60" spans="3:13" x14ac:dyDescent="0.35">
      <c r="C60" s="284" t="str">
        <f>'Solution 1, (hidden)'!B51</f>
        <v xml:space="preserve"> </v>
      </c>
      <c r="D60" s="284" t="str">
        <f>'Solution  2, (hidden)'!B51</f>
        <v xml:space="preserve"> </v>
      </c>
      <c r="E60" s="284" t="str">
        <f>IF('2. Syöttöarvot ja tulokset'!$C$21&gt;='2. Syöttöarvot ja tulokset'!$B$21,'Solution  2, (hidden)'!B51,'Solution 1, (hidden)'!B51)</f>
        <v xml:space="preserve"> </v>
      </c>
      <c r="F60" s="288" t="e">
        <f>'Solution 1, (hidden)'!L51</f>
        <v>#N/A</v>
      </c>
      <c r="G60" s="288" t="e">
        <f>'Solution  2, (hidden)'!L51</f>
        <v>#N/A</v>
      </c>
      <c r="H60" s="286" t="e">
        <f>'Solution 1, (hidden)'!D51</f>
        <v>#N/A</v>
      </c>
      <c r="I60" s="286" t="e">
        <f>'Solution  2, (hidden)'!D51</f>
        <v>#N/A</v>
      </c>
      <c r="J60" s="286" t="e">
        <f>'Solution 1, (hidden)'!K51</f>
        <v>#N/A</v>
      </c>
      <c r="K60" s="286" t="e">
        <f>'Solution  2, (hidden)'!K51</f>
        <v>#N/A</v>
      </c>
      <c r="L60" s="285" t="e">
        <f>'Solution 1, (hidden) (2)'!K51</f>
        <v>#N/A</v>
      </c>
      <c r="M60" s="285" t="e">
        <f>'Solution  2, (hidden) (2)'!K51</f>
        <v>#N/A</v>
      </c>
    </row>
    <row r="61" spans="3:13" x14ac:dyDescent="0.35">
      <c r="C61" s="284" t="str">
        <f>'Solution 1, (hidden)'!B52</f>
        <v xml:space="preserve"> </v>
      </c>
      <c r="D61" s="284" t="str">
        <f>'Solution  2, (hidden)'!B52</f>
        <v xml:space="preserve"> </v>
      </c>
      <c r="E61" s="284" t="str">
        <f>IF('2. Syöttöarvot ja tulokset'!$C$21&gt;='2. Syöttöarvot ja tulokset'!$B$21,'Solution  2, (hidden)'!B52,'Solution 1, (hidden)'!B52)</f>
        <v xml:space="preserve"> </v>
      </c>
      <c r="F61" s="288" t="e">
        <f>'Solution 1, (hidden)'!L52</f>
        <v>#N/A</v>
      </c>
      <c r="G61" s="288" t="e">
        <f>'Solution  2, (hidden)'!L52</f>
        <v>#N/A</v>
      </c>
      <c r="H61" s="286" t="e">
        <f>'Solution 1, (hidden)'!D52</f>
        <v>#N/A</v>
      </c>
      <c r="I61" s="286" t="e">
        <f>'Solution  2, (hidden)'!D52</f>
        <v>#N/A</v>
      </c>
      <c r="J61" s="286" t="e">
        <f>'Solution 1, (hidden)'!K52</f>
        <v>#N/A</v>
      </c>
      <c r="K61" s="286" t="e">
        <f>'Solution  2, (hidden)'!K52</f>
        <v>#N/A</v>
      </c>
      <c r="L61" s="285" t="e">
        <f>'Solution 1, (hidden) (2)'!K52</f>
        <v>#N/A</v>
      </c>
      <c r="M61" s="285" t="e">
        <f>'Solution  2, (hidden) (2)'!K52</f>
        <v>#N/A</v>
      </c>
    </row>
    <row r="62" spans="3:13" x14ac:dyDescent="0.35">
      <c r="C62" s="284" t="str">
        <f>'Solution 1, (hidden)'!B53</f>
        <v xml:space="preserve"> </v>
      </c>
      <c r="D62" s="284" t="str">
        <f>'Solution  2, (hidden)'!B53</f>
        <v xml:space="preserve"> </v>
      </c>
      <c r="E62" s="284" t="str">
        <f>IF('2. Syöttöarvot ja tulokset'!$C$21&gt;='2. Syöttöarvot ja tulokset'!$B$21,'Solution  2, (hidden)'!B53,'Solution 1, (hidden)'!B53)</f>
        <v xml:space="preserve"> </v>
      </c>
      <c r="F62" s="288" t="e">
        <f>'Solution 1, (hidden)'!L53</f>
        <v>#N/A</v>
      </c>
      <c r="G62" s="288" t="e">
        <f>'Solution  2, (hidden)'!L53</f>
        <v>#N/A</v>
      </c>
      <c r="H62" s="286" t="e">
        <f>'Solution 1, (hidden)'!D53</f>
        <v>#N/A</v>
      </c>
      <c r="I62" s="286" t="e">
        <f>'Solution  2, (hidden)'!D53</f>
        <v>#N/A</v>
      </c>
      <c r="J62" s="286" t="e">
        <f>'Solution 1, (hidden)'!K53</f>
        <v>#N/A</v>
      </c>
      <c r="K62" s="286" t="e">
        <f>'Solution  2, (hidden)'!K53</f>
        <v>#N/A</v>
      </c>
      <c r="L62" s="285" t="e">
        <f>'Solution 1, (hidden) (2)'!K53</f>
        <v>#N/A</v>
      </c>
      <c r="M62" s="285" t="e">
        <f>'Solution  2, (hidden) (2)'!K53</f>
        <v>#N/A</v>
      </c>
    </row>
    <row r="63" spans="3:13" x14ac:dyDescent="0.35">
      <c r="C63" s="284" t="str">
        <f>'Solution 1, (hidden)'!B54</f>
        <v xml:space="preserve"> </v>
      </c>
      <c r="D63" s="284" t="str">
        <f>'Solution  2, (hidden)'!B54</f>
        <v xml:space="preserve"> </v>
      </c>
      <c r="E63" s="284" t="str">
        <f>IF('2. Syöttöarvot ja tulokset'!$C$21&gt;='2. Syöttöarvot ja tulokset'!$B$21,'Solution  2, (hidden)'!B54,'Solution 1, (hidden)'!B54)</f>
        <v xml:space="preserve"> </v>
      </c>
      <c r="F63" s="288" t="e">
        <f>'Solution 1, (hidden)'!L54</f>
        <v>#N/A</v>
      </c>
      <c r="G63" s="288" t="e">
        <f>'Solution  2, (hidden)'!L54</f>
        <v>#N/A</v>
      </c>
      <c r="H63" s="286" t="e">
        <f>'Solution 1, (hidden)'!D54</f>
        <v>#N/A</v>
      </c>
      <c r="I63" s="286" t="e">
        <f>'Solution  2, (hidden)'!D54</f>
        <v>#N/A</v>
      </c>
      <c r="J63" s="286" t="e">
        <f>'Solution 1, (hidden)'!K54</f>
        <v>#N/A</v>
      </c>
      <c r="K63" s="286" t="e">
        <f>'Solution  2, (hidden)'!K54</f>
        <v>#N/A</v>
      </c>
      <c r="L63" s="285" t="e">
        <f>'Solution 1, (hidden) (2)'!K54</f>
        <v>#N/A</v>
      </c>
      <c r="M63" s="285" t="e">
        <f>'Solution  2, (hidden) (2)'!K54</f>
        <v>#N/A</v>
      </c>
    </row>
    <row r="64" spans="3:13" x14ac:dyDescent="0.35">
      <c r="C64" s="284" t="str">
        <f>'Solution 1, (hidden)'!B55</f>
        <v xml:space="preserve"> </v>
      </c>
      <c r="D64" s="284" t="str">
        <f>'Solution  2, (hidden)'!B55</f>
        <v xml:space="preserve"> </v>
      </c>
      <c r="E64" s="284" t="str">
        <f>'Solution  2, (hidden)'!B55</f>
        <v xml:space="preserve"> </v>
      </c>
      <c r="F64" s="288" t="e">
        <f>'Solution 1, (hidden)'!L55</f>
        <v>#N/A</v>
      </c>
      <c r="G64" s="288" t="e">
        <f>'Solution  2, (hidden)'!L55</f>
        <v>#N/A</v>
      </c>
      <c r="H64" s="286" t="e">
        <f>'Solution 1, (hidden)'!D55</f>
        <v>#N/A</v>
      </c>
      <c r="I64" s="286" t="e">
        <f>'Solution  2, (hidden)'!D55</f>
        <v>#N/A</v>
      </c>
      <c r="J64" s="286" t="e">
        <f>'Solution 1, (hidden)'!K55</f>
        <v>#N/A</v>
      </c>
      <c r="K64" s="286" t="e">
        <f>'Solution  2, (hidden)'!K55</f>
        <v>#N/A</v>
      </c>
      <c r="L64" s="285" t="e">
        <f>'Solution 1, (hidden) (2)'!K55</f>
        <v>#N/A</v>
      </c>
      <c r="M64" s="285" t="e">
        <f>'Solution  2, (hidden) (2)'!K55</f>
        <v>#N/A</v>
      </c>
    </row>
    <row r="65" spans="6:11" x14ac:dyDescent="0.35">
      <c r="F65" s="30"/>
      <c r="G65" s="30"/>
      <c r="H65" s="30"/>
      <c r="I65" s="30"/>
      <c r="J65" s="30"/>
      <c r="K65" s="30"/>
    </row>
    <row r="66" spans="6:11" x14ac:dyDescent="0.35">
      <c r="F66" s="30"/>
      <c r="G66" s="30"/>
      <c r="H66" s="30"/>
      <c r="I66" s="30"/>
      <c r="J66" s="30"/>
      <c r="K66" s="30"/>
    </row>
    <row r="67" spans="6:11" x14ac:dyDescent="0.35">
      <c r="F67" s="30"/>
      <c r="G67" s="30"/>
      <c r="H67" s="30"/>
      <c r="I67" s="30"/>
      <c r="J67" s="30"/>
      <c r="K67" s="30"/>
    </row>
    <row r="68" spans="6:11" x14ac:dyDescent="0.35">
      <c r="F68" s="30"/>
      <c r="G68" s="30"/>
      <c r="H68" s="30"/>
      <c r="I68" s="30"/>
      <c r="J68" s="30"/>
      <c r="K68" s="30"/>
    </row>
    <row r="69" spans="6:11" x14ac:dyDescent="0.35">
      <c r="F69" s="30"/>
      <c r="G69" s="30"/>
      <c r="H69" s="30"/>
      <c r="I69" s="30"/>
      <c r="J69" s="30"/>
      <c r="K69" s="30"/>
    </row>
    <row r="70" spans="6:11" x14ac:dyDescent="0.35">
      <c r="F70" s="30"/>
      <c r="G70" s="30"/>
      <c r="H70" s="30"/>
      <c r="I70" s="30"/>
      <c r="J70" s="30"/>
      <c r="K70" s="30"/>
    </row>
    <row r="71" spans="6:11" x14ac:dyDescent="0.35">
      <c r="F71" s="30"/>
      <c r="G71" s="30"/>
      <c r="H71" s="30"/>
      <c r="I71" s="30"/>
      <c r="J71" s="30"/>
      <c r="K71" s="30"/>
    </row>
  </sheetData>
  <sheetProtection sheet="1" objects="1" scenarios="1"/>
  <conditionalFormatting sqref="F14:K64">
    <cfRule type="containsErrors" dxfId="27" priority="3">
      <formula>ISERROR(F14)</formula>
    </cfRule>
  </conditionalFormatting>
  <conditionalFormatting sqref="L12:M1048576 L2:M10">
    <cfRule type="containsErrors" dxfId="26" priority="2">
      <formula>ISERROR(L2)</formula>
    </cfRule>
  </conditionalFormatting>
  <conditionalFormatting sqref="F14:M64">
    <cfRule type="cellIs" dxfId="25" priority="1" operator="lessThan">
      <formula>0</formula>
    </cfRule>
  </conditionalFormatting>
  <pageMargins left="0.7" right="0.7" top="0.75" bottom="0.75" header="0.3" footer="0.3"/>
  <pageSetup paperSize="9"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>
    <pageSetUpPr fitToPage="1"/>
  </sheetPr>
  <dimension ref="A1:G63"/>
  <sheetViews>
    <sheetView zoomScaleNormal="100" workbookViewId="0">
      <selection activeCell="G70" sqref="G70"/>
    </sheetView>
  </sheetViews>
  <sheetFormatPr defaultRowHeight="14.5" x14ac:dyDescent="0.35"/>
  <cols>
    <col min="1" max="1" width="35.81640625" customWidth="1"/>
    <col min="2" max="2" width="36.26953125" customWidth="1"/>
    <col min="3" max="3" width="11.7265625" customWidth="1"/>
    <col min="4" max="4" width="10.81640625" customWidth="1"/>
    <col min="5" max="5" width="7.453125" customWidth="1"/>
    <col min="6" max="6" width="32.81640625" customWidth="1"/>
    <col min="7" max="7" width="27.54296875" customWidth="1"/>
  </cols>
  <sheetData>
    <row r="1" spans="1:7" s="39" customFormat="1" ht="79" customHeight="1" x14ac:dyDescent="0.35"/>
    <row r="2" spans="1:7" s="39" customFormat="1" x14ac:dyDescent="0.35">
      <c r="A2" s="278" t="s">
        <v>193</v>
      </c>
      <c r="B2" s="279">
        <f>'2. Syöttöarvot ja tulokset'!B5</f>
        <v>0</v>
      </c>
    </row>
    <row r="3" spans="1:7" s="39" customFormat="1" x14ac:dyDescent="0.35">
      <c r="A3" s="278"/>
      <c r="B3" s="278"/>
    </row>
    <row r="4" spans="1:7" s="39" customFormat="1" ht="13.5" customHeight="1" x14ac:dyDescent="0.35">
      <c r="A4" s="278" t="s">
        <v>194</v>
      </c>
      <c r="B4" s="279">
        <f>'2. Syöttöarvot ja tulokset'!B6</f>
        <v>0</v>
      </c>
    </row>
    <row r="5" spans="1:7" s="39" customFormat="1" x14ac:dyDescent="0.35">
      <c r="A5" s="278"/>
      <c r="B5" s="278"/>
    </row>
    <row r="6" spans="1:7" s="39" customFormat="1" x14ac:dyDescent="0.35">
      <c r="A6" s="278" t="s">
        <v>195</v>
      </c>
      <c r="B6" s="279">
        <f>'2. Syöttöarvot ja tulokset'!B8</f>
        <v>0</v>
      </c>
    </row>
    <row r="7" spans="1:7" s="39" customFormat="1" x14ac:dyDescent="0.35">
      <c r="A7" s="278" t="s">
        <v>196</v>
      </c>
      <c r="B7" s="279" t="str">
        <f>'2. Syöttöarvot ja tulokset'!B9</f>
        <v>Poistoilmanvaihto ilman lämmöntalteenottoa</v>
      </c>
    </row>
    <row r="8" spans="1:7" s="39" customFormat="1" x14ac:dyDescent="0.35">
      <c r="A8" s="278" t="s">
        <v>197</v>
      </c>
      <c r="B8" s="279">
        <f>'2. Syöttöarvot ja tulokset'!B10</f>
        <v>0</v>
      </c>
    </row>
    <row r="9" spans="1:7" s="39" customFormat="1" x14ac:dyDescent="0.35"/>
    <row r="10" spans="1:7" s="39" customFormat="1" x14ac:dyDescent="0.35"/>
    <row r="11" spans="1:7" x14ac:dyDescent="0.35">
      <c r="C11" s="284"/>
      <c r="D11" s="284"/>
      <c r="E11" s="284"/>
      <c r="F11" s="278" t="s">
        <v>105</v>
      </c>
      <c r="G11" s="278" t="s">
        <v>106</v>
      </c>
    </row>
    <row r="12" spans="1:7" x14ac:dyDescent="0.35">
      <c r="C12" s="278" t="s">
        <v>103</v>
      </c>
      <c r="D12" s="278" t="s">
        <v>104</v>
      </c>
      <c r="E12" s="278" t="str">
        <f>'6. Takaisinmaksuaika'!E12</f>
        <v>Year</v>
      </c>
      <c r="F12" s="278">
        <f>'2. Syöttöarvot ja tulokset'!B19</f>
        <v>0</v>
      </c>
      <c r="G12" s="278">
        <f>'2. Syöttöarvot ja tulokset'!C19</f>
        <v>0</v>
      </c>
    </row>
    <row r="13" spans="1:7" x14ac:dyDescent="0.35">
      <c r="C13" s="284">
        <f>'Solution 1, (hidden)'!B5</f>
        <v>0</v>
      </c>
      <c r="D13" s="284">
        <f>'Solution  2, (hidden)'!B5</f>
        <v>0</v>
      </c>
      <c r="E13" s="284">
        <f>IF('2. Syöttöarvot ja tulokset'!$C$21&gt;='2. Syöttöarvot ja tulokset'!$B$21,'Solution  2, (hidden)'!B5,'Solution 1, (hidden)'!B5)</f>
        <v>0</v>
      </c>
      <c r="F13" s="284">
        <f>'Solution 1, (hidden)'!AF5</f>
        <v>0</v>
      </c>
      <c r="G13" s="284">
        <f>'Solution  2, (hidden)'!AF5</f>
        <v>0</v>
      </c>
    </row>
    <row r="14" spans="1:7" x14ac:dyDescent="0.35">
      <c r="C14" s="284" t="str">
        <f>'Solution 1, (hidden)'!B6</f>
        <v xml:space="preserve"> </v>
      </c>
      <c r="D14" s="284" t="str">
        <f>'Solution  2, (hidden)'!B6</f>
        <v xml:space="preserve"> </v>
      </c>
      <c r="E14" s="284" t="str">
        <f>IF('2. Syöttöarvot ja tulokset'!$C$21&gt;='2. Syöttöarvot ja tulokset'!$B$21,'Solution  2, (hidden)'!B6,'Solution 1, (hidden)'!B6)</f>
        <v xml:space="preserve"> </v>
      </c>
      <c r="F14" s="289" t="e">
        <f>'Solution 1, (hidden)'!AF6</f>
        <v>#N/A</v>
      </c>
      <c r="G14" s="284" t="e">
        <f>'Solution  2, (hidden)'!AF6</f>
        <v>#N/A</v>
      </c>
    </row>
    <row r="15" spans="1:7" x14ac:dyDescent="0.35">
      <c r="C15" s="284" t="str">
        <f>'Solution 1, (hidden)'!B7</f>
        <v xml:space="preserve"> </v>
      </c>
      <c r="D15" s="284" t="str">
        <f>'Solution  2, (hidden)'!B7</f>
        <v xml:space="preserve"> </v>
      </c>
      <c r="E15" s="284" t="str">
        <f>IF('2. Syöttöarvot ja tulokset'!$C$21&gt;='2. Syöttöarvot ja tulokset'!$B$21,'Solution  2, (hidden)'!B7,'Solution 1, (hidden)'!B7)</f>
        <v xml:space="preserve"> </v>
      </c>
      <c r="F15" s="289" t="e">
        <f>'Solution 1, (hidden)'!AF7</f>
        <v>#N/A</v>
      </c>
      <c r="G15" s="284" t="e">
        <f>'Solution  2, (hidden)'!AF7</f>
        <v>#N/A</v>
      </c>
    </row>
    <row r="16" spans="1:7" x14ac:dyDescent="0.35">
      <c r="C16" s="284" t="str">
        <f>'Solution 1, (hidden)'!B8</f>
        <v xml:space="preserve"> </v>
      </c>
      <c r="D16" s="284" t="str">
        <f>'Solution  2, (hidden)'!B8</f>
        <v xml:space="preserve"> </v>
      </c>
      <c r="E16" s="284" t="str">
        <f>IF('2. Syöttöarvot ja tulokset'!$C$21&gt;='2. Syöttöarvot ja tulokset'!$B$21,'Solution  2, (hidden)'!B8,'Solution 1, (hidden)'!B8)</f>
        <v xml:space="preserve"> </v>
      </c>
      <c r="F16" s="289" t="e">
        <f>'Solution 1, (hidden)'!AF8</f>
        <v>#N/A</v>
      </c>
      <c r="G16" s="284" t="e">
        <f>'Solution  2, (hidden)'!AF8</f>
        <v>#N/A</v>
      </c>
    </row>
    <row r="17" spans="3:7" x14ac:dyDescent="0.35">
      <c r="C17" s="284" t="str">
        <f>'Solution 1, (hidden)'!B9</f>
        <v xml:space="preserve"> </v>
      </c>
      <c r="D17" s="284" t="str">
        <f>'Solution  2, (hidden)'!B9</f>
        <v xml:space="preserve"> </v>
      </c>
      <c r="E17" s="284" t="str">
        <f>IF('2. Syöttöarvot ja tulokset'!$C$21&gt;='2. Syöttöarvot ja tulokset'!$B$21,'Solution  2, (hidden)'!B9,'Solution 1, (hidden)'!B9)</f>
        <v xml:space="preserve"> </v>
      </c>
      <c r="F17" s="289" t="e">
        <f>'Solution 1, (hidden)'!AF9</f>
        <v>#N/A</v>
      </c>
      <c r="G17" s="284" t="e">
        <f>'Solution  2, (hidden)'!AF9</f>
        <v>#N/A</v>
      </c>
    </row>
    <row r="18" spans="3:7" x14ac:dyDescent="0.35">
      <c r="C18" s="284" t="str">
        <f>'Solution 1, (hidden)'!B10</f>
        <v xml:space="preserve"> </v>
      </c>
      <c r="D18" s="284" t="str">
        <f>'Solution  2, (hidden)'!B10</f>
        <v xml:space="preserve"> </v>
      </c>
      <c r="E18" s="284" t="str">
        <f>IF('2. Syöttöarvot ja tulokset'!$C$21&gt;='2. Syöttöarvot ja tulokset'!$B$21,'Solution  2, (hidden)'!B10,'Solution 1, (hidden)'!B10)</f>
        <v xml:space="preserve"> </v>
      </c>
      <c r="F18" s="289" t="e">
        <f>'Solution 1, (hidden)'!AF10</f>
        <v>#N/A</v>
      </c>
      <c r="G18" s="284" t="e">
        <f>'Solution  2, (hidden)'!AF10</f>
        <v>#N/A</v>
      </c>
    </row>
    <row r="19" spans="3:7" x14ac:dyDescent="0.35">
      <c r="C19" s="284" t="str">
        <f>'Solution 1, (hidden)'!B11</f>
        <v xml:space="preserve"> </v>
      </c>
      <c r="D19" s="284" t="str">
        <f>'Solution  2, (hidden)'!B11</f>
        <v xml:space="preserve"> </v>
      </c>
      <c r="E19" s="284" t="str">
        <f>IF('2. Syöttöarvot ja tulokset'!$C$21&gt;='2. Syöttöarvot ja tulokset'!$B$21,'Solution  2, (hidden)'!B11,'Solution 1, (hidden)'!B11)</f>
        <v xml:space="preserve"> </v>
      </c>
      <c r="F19" s="289" t="e">
        <f>'Solution 1, (hidden)'!AF11</f>
        <v>#N/A</v>
      </c>
      <c r="G19" s="284" t="e">
        <f>'Solution  2, (hidden)'!AF11</f>
        <v>#N/A</v>
      </c>
    </row>
    <row r="20" spans="3:7" x14ac:dyDescent="0.35">
      <c r="C20" s="284" t="str">
        <f>'Solution 1, (hidden)'!B12</f>
        <v xml:space="preserve"> </v>
      </c>
      <c r="D20" s="284" t="str">
        <f>'Solution  2, (hidden)'!B12</f>
        <v xml:space="preserve"> </v>
      </c>
      <c r="E20" s="284" t="str">
        <f>IF('2. Syöttöarvot ja tulokset'!$C$21&gt;='2. Syöttöarvot ja tulokset'!$B$21,'Solution  2, (hidden)'!B12,'Solution 1, (hidden)'!B12)</f>
        <v xml:space="preserve"> </v>
      </c>
      <c r="F20" s="289" t="e">
        <f>'Solution 1, (hidden)'!AF12</f>
        <v>#N/A</v>
      </c>
      <c r="G20" s="284" t="e">
        <f>'Solution  2, (hidden)'!AF12</f>
        <v>#N/A</v>
      </c>
    </row>
    <row r="21" spans="3:7" x14ac:dyDescent="0.35">
      <c r="C21" s="284" t="str">
        <f>'Solution 1, (hidden)'!B13</f>
        <v xml:space="preserve"> </v>
      </c>
      <c r="D21" s="284" t="str">
        <f>'Solution  2, (hidden)'!B13</f>
        <v xml:space="preserve"> </v>
      </c>
      <c r="E21" s="284" t="str">
        <f>IF('2. Syöttöarvot ja tulokset'!$C$21&gt;='2. Syöttöarvot ja tulokset'!$B$21,'Solution  2, (hidden)'!B13,'Solution 1, (hidden)'!B13)</f>
        <v xml:space="preserve"> </v>
      </c>
      <c r="F21" s="289" t="e">
        <f>'Solution 1, (hidden)'!AF13</f>
        <v>#N/A</v>
      </c>
      <c r="G21" s="284" t="e">
        <f>'Solution  2, (hidden)'!AF13</f>
        <v>#N/A</v>
      </c>
    </row>
    <row r="22" spans="3:7" x14ac:dyDescent="0.35">
      <c r="C22" s="284" t="str">
        <f>'Solution 1, (hidden)'!B14</f>
        <v xml:space="preserve"> </v>
      </c>
      <c r="D22" s="284" t="str">
        <f>'Solution  2, (hidden)'!B14</f>
        <v xml:space="preserve"> </v>
      </c>
      <c r="E22" s="284" t="str">
        <f>IF('2. Syöttöarvot ja tulokset'!$C$21&gt;='2. Syöttöarvot ja tulokset'!$B$21,'Solution  2, (hidden)'!B14,'Solution 1, (hidden)'!B14)</f>
        <v xml:space="preserve"> </v>
      </c>
      <c r="F22" s="289" t="e">
        <f>'Solution 1, (hidden)'!AF14</f>
        <v>#N/A</v>
      </c>
      <c r="G22" s="284" t="e">
        <f>'Solution  2, (hidden)'!AF14</f>
        <v>#N/A</v>
      </c>
    </row>
    <row r="23" spans="3:7" x14ac:dyDescent="0.35">
      <c r="C23" s="284" t="str">
        <f>'Solution 1, (hidden)'!B15</f>
        <v xml:space="preserve"> </v>
      </c>
      <c r="D23" s="284" t="str">
        <f>'Solution  2, (hidden)'!B15</f>
        <v xml:space="preserve"> </v>
      </c>
      <c r="E23" s="284" t="str">
        <f>IF('2. Syöttöarvot ja tulokset'!$C$21&gt;='2. Syöttöarvot ja tulokset'!$B$21,'Solution  2, (hidden)'!B15,'Solution 1, (hidden)'!B15)</f>
        <v xml:space="preserve"> </v>
      </c>
      <c r="F23" s="289" t="e">
        <f>'Solution 1, (hidden)'!AF15</f>
        <v>#N/A</v>
      </c>
      <c r="G23" s="284" t="e">
        <f>'Solution  2, (hidden)'!AF15</f>
        <v>#N/A</v>
      </c>
    </row>
    <row r="24" spans="3:7" x14ac:dyDescent="0.35">
      <c r="C24" s="284" t="str">
        <f>'Solution 1, (hidden)'!B16</f>
        <v xml:space="preserve"> </v>
      </c>
      <c r="D24" s="284" t="str">
        <f>'Solution  2, (hidden)'!B16</f>
        <v xml:space="preserve"> </v>
      </c>
      <c r="E24" s="284" t="str">
        <f>IF('2. Syöttöarvot ja tulokset'!$C$21&gt;='2. Syöttöarvot ja tulokset'!$B$21,'Solution  2, (hidden)'!B16,'Solution 1, (hidden)'!B16)</f>
        <v xml:space="preserve"> </v>
      </c>
      <c r="F24" s="289" t="e">
        <f>'Solution 1, (hidden)'!AF16</f>
        <v>#N/A</v>
      </c>
      <c r="G24" s="284" t="e">
        <f>'Solution  2, (hidden)'!AF16</f>
        <v>#N/A</v>
      </c>
    </row>
    <row r="25" spans="3:7" x14ac:dyDescent="0.35">
      <c r="C25" s="284" t="str">
        <f>'Solution 1, (hidden)'!B17</f>
        <v xml:space="preserve"> </v>
      </c>
      <c r="D25" s="284" t="str">
        <f>'Solution  2, (hidden)'!B17</f>
        <v xml:space="preserve"> </v>
      </c>
      <c r="E25" s="284" t="str">
        <f>IF('2. Syöttöarvot ja tulokset'!$C$21&gt;='2. Syöttöarvot ja tulokset'!$B$21,'Solution  2, (hidden)'!B17,'Solution 1, (hidden)'!B17)</f>
        <v xml:space="preserve"> </v>
      </c>
      <c r="F25" s="289" t="e">
        <f>'Solution 1, (hidden)'!AF17</f>
        <v>#N/A</v>
      </c>
      <c r="G25" s="284" t="e">
        <f>'Solution  2, (hidden)'!AF17</f>
        <v>#N/A</v>
      </c>
    </row>
    <row r="26" spans="3:7" x14ac:dyDescent="0.35">
      <c r="C26" s="284" t="str">
        <f>'Solution 1, (hidden)'!B18</f>
        <v xml:space="preserve"> </v>
      </c>
      <c r="D26" s="284" t="str">
        <f>'Solution  2, (hidden)'!B18</f>
        <v xml:space="preserve"> </v>
      </c>
      <c r="E26" s="284" t="str">
        <f>IF('2. Syöttöarvot ja tulokset'!$C$21&gt;='2. Syöttöarvot ja tulokset'!$B$21,'Solution  2, (hidden)'!B18,'Solution 1, (hidden)'!B18)</f>
        <v xml:space="preserve"> </v>
      </c>
      <c r="F26" s="289" t="e">
        <f>'Solution 1, (hidden)'!AF18</f>
        <v>#N/A</v>
      </c>
      <c r="G26" s="284" t="e">
        <f>'Solution  2, (hidden)'!AF18</f>
        <v>#N/A</v>
      </c>
    </row>
    <row r="27" spans="3:7" x14ac:dyDescent="0.35">
      <c r="C27" s="284" t="str">
        <f>'Solution 1, (hidden)'!B19</f>
        <v xml:space="preserve"> </v>
      </c>
      <c r="D27" s="284" t="str">
        <f>'Solution  2, (hidden)'!B19</f>
        <v xml:space="preserve"> </v>
      </c>
      <c r="E27" s="284" t="str">
        <f>IF('2. Syöttöarvot ja tulokset'!$C$21&gt;='2. Syöttöarvot ja tulokset'!$B$21,'Solution  2, (hidden)'!B19,'Solution 1, (hidden)'!B19)</f>
        <v xml:space="preserve"> </v>
      </c>
      <c r="F27" s="289" t="e">
        <f>'Solution 1, (hidden)'!AF19</f>
        <v>#N/A</v>
      </c>
      <c r="G27" s="284" t="e">
        <f>'Solution  2, (hidden)'!AF19</f>
        <v>#N/A</v>
      </c>
    </row>
    <row r="28" spans="3:7" x14ac:dyDescent="0.35">
      <c r="C28" s="284" t="str">
        <f>'Solution 1, (hidden)'!B20</f>
        <v xml:space="preserve"> </v>
      </c>
      <c r="D28" s="284" t="str">
        <f>'Solution  2, (hidden)'!B20</f>
        <v xml:space="preserve"> </v>
      </c>
      <c r="E28" s="284" t="str">
        <f>IF('2. Syöttöarvot ja tulokset'!$C$21&gt;='2. Syöttöarvot ja tulokset'!$B$21,'Solution  2, (hidden)'!B20,'Solution 1, (hidden)'!B20)</f>
        <v xml:space="preserve"> </v>
      </c>
      <c r="F28" s="289" t="e">
        <f>'Solution 1, (hidden)'!AF20</f>
        <v>#N/A</v>
      </c>
      <c r="G28" s="284" t="e">
        <f>'Solution  2, (hidden)'!AF20</f>
        <v>#N/A</v>
      </c>
    </row>
    <row r="29" spans="3:7" x14ac:dyDescent="0.35">
      <c r="C29" s="284" t="str">
        <f>'Solution 1, (hidden)'!B21</f>
        <v xml:space="preserve"> </v>
      </c>
      <c r="D29" s="284" t="str">
        <f>'Solution  2, (hidden)'!B21</f>
        <v xml:space="preserve"> </v>
      </c>
      <c r="E29" s="284" t="str">
        <f>IF('2. Syöttöarvot ja tulokset'!$C$21&gt;='2. Syöttöarvot ja tulokset'!$B$21,'Solution  2, (hidden)'!B21,'Solution 1, (hidden)'!B21)</f>
        <v xml:space="preserve"> </v>
      </c>
      <c r="F29" s="289" t="e">
        <f>'Solution 1, (hidden)'!AF21</f>
        <v>#N/A</v>
      </c>
      <c r="G29" s="284" t="e">
        <f>'Solution  2, (hidden)'!AF21</f>
        <v>#N/A</v>
      </c>
    </row>
    <row r="30" spans="3:7" x14ac:dyDescent="0.35">
      <c r="C30" s="284" t="str">
        <f>'Solution 1, (hidden)'!B22</f>
        <v xml:space="preserve"> </v>
      </c>
      <c r="D30" s="284" t="str">
        <f>'Solution  2, (hidden)'!B22</f>
        <v xml:space="preserve"> </v>
      </c>
      <c r="E30" s="284" t="str">
        <f>IF('2. Syöttöarvot ja tulokset'!$C$21&gt;='2. Syöttöarvot ja tulokset'!$B$21,'Solution  2, (hidden)'!B22,'Solution 1, (hidden)'!B22)</f>
        <v xml:space="preserve"> </v>
      </c>
      <c r="F30" s="289" t="e">
        <f>'Solution 1, (hidden)'!AF22</f>
        <v>#N/A</v>
      </c>
      <c r="G30" s="284" t="e">
        <f>'Solution  2, (hidden)'!AF22</f>
        <v>#N/A</v>
      </c>
    </row>
    <row r="31" spans="3:7" x14ac:dyDescent="0.35">
      <c r="C31" s="284" t="str">
        <f>'Solution 1, (hidden)'!B23</f>
        <v xml:space="preserve"> </v>
      </c>
      <c r="D31" s="284" t="str">
        <f>'Solution  2, (hidden)'!B23</f>
        <v xml:space="preserve"> </v>
      </c>
      <c r="E31" s="284" t="str">
        <f>IF('2. Syöttöarvot ja tulokset'!$C$21&gt;='2. Syöttöarvot ja tulokset'!$B$21,'Solution  2, (hidden)'!B23,'Solution 1, (hidden)'!B23)</f>
        <v xml:space="preserve"> </v>
      </c>
      <c r="F31" s="289" t="e">
        <f>'Solution 1, (hidden)'!AF23</f>
        <v>#N/A</v>
      </c>
      <c r="G31" s="284" t="e">
        <f>'Solution  2, (hidden)'!AF23</f>
        <v>#N/A</v>
      </c>
    </row>
    <row r="32" spans="3:7" x14ac:dyDescent="0.35">
      <c r="C32" s="284" t="str">
        <f>'Solution 1, (hidden)'!B24</f>
        <v xml:space="preserve"> </v>
      </c>
      <c r="D32" s="284" t="str">
        <f>'Solution  2, (hidden)'!B24</f>
        <v xml:space="preserve"> </v>
      </c>
      <c r="E32" s="284" t="str">
        <f>IF('2. Syöttöarvot ja tulokset'!$C$21&gt;='2. Syöttöarvot ja tulokset'!$B$21,'Solution  2, (hidden)'!B24,'Solution 1, (hidden)'!B24)</f>
        <v xml:space="preserve"> </v>
      </c>
      <c r="F32" s="289" t="e">
        <f>'Solution 1, (hidden)'!AF24</f>
        <v>#N/A</v>
      </c>
      <c r="G32" s="284" t="e">
        <f>'Solution  2, (hidden)'!AF24</f>
        <v>#N/A</v>
      </c>
    </row>
    <row r="33" spans="3:7" x14ac:dyDescent="0.35">
      <c r="C33" s="284" t="str">
        <f>'Solution 1, (hidden)'!B25</f>
        <v xml:space="preserve"> </v>
      </c>
      <c r="D33" s="284" t="str">
        <f>'Solution  2, (hidden)'!B25</f>
        <v xml:space="preserve"> </v>
      </c>
      <c r="E33" s="284" t="str">
        <f>IF('2. Syöttöarvot ja tulokset'!$C$21&gt;='2. Syöttöarvot ja tulokset'!$B$21,'Solution  2, (hidden)'!B25,'Solution 1, (hidden)'!B25)</f>
        <v xml:space="preserve"> </v>
      </c>
      <c r="F33" s="289" t="e">
        <f>'Solution 1, (hidden)'!AF25</f>
        <v>#N/A</v>
      </c>
      <c r="G33" s="284" t="e">
        <f>'Solution  2, (hidden)'!AF25</f>
        <v>#N/A</v>
      </c>
    </row>
    <row r="34" spans="3:7" x14ac:dyDescent="0.35">
      <c r="C34" s="284" t="str">
        <f>'Solution 1, (hidden)'!B26</f>
        <v xml:space="preserve"> </v>
      </c>
      <c r="D34" s="284" t="str">
        <f>'Solution  2, (hidden)'!B26</f>
        <v xml:space="preserve"> </v>
      </c>
      <c r="E34" s="284" t="str">
        <f>IF('2. Syöttöarvot ja tulokset'!$C$21&gt;='2. Syöttöarvot ja tulokset'!$B$21,'Solution  2, (hidden)'!B26,'Solution 1, (hidden)'!B26)</f>
        <v xml:space="preserve"> </v>
      </c>
      <c r="F34" s="289" t="e">
        <f>'Solution 1, (hidden)'!AF26</f>
        <v>#N/A</v>
      </c>
      <c r="G34" s="284" t="e">
        <f>'Solution  2, (hidden)'!AF26</f>
        <v>#N/A</v>
      </c>
    </row>
    <row r="35" spans="3:7" x14ac:dyDescent="0.35">
      <c r="C35" s="284" t="str">
        <f>'Solution 1, (hidden)'!B27</f>
        <v xml:space="preserve"> </v>
      </c>
      <c r="D35" s="284" t="str">
        <f>'Solution  2, (hidden)'!B27</f>
        <v xml:space="preserve"> </v>
      </c>
      <c r="E35" s="284" t="str">
        <f>IF('2. Syöttöarvot ja tulokset'!$C$21&gt;='2. Syöttöarvot ja tulokset'!$B$21,'Solution  2, (hidden)'!B27,'Solution 1, (hidden)'!B27)</f>
        <v xml:space="preserve"> </v>
      </c>
      <c r="F35" s="289" t="e">
        <f>'Solution 1, (hidden)'!AF27</f>
        <v>#N/A</v>
      </c>
      <c r="G35" s="284" t="e">
        <f>'Solution  2, (hidden)'!AF27</f>
        <v>#N/A</v>
      </c>
    </row>
    <row r="36" spans="3:7" x14ac:dyDescent="0.35">
      <c r="C36" s="284" t="str">
        <f>'Solution 1, (hidden)'!B28</f>
        <v xml:space="preserve"> </v>
      </c>
      <c r="D36" s="284" t="str">
        <f>'Solution  2, (hidden)'!B28</f>
        <v xml:space="preserve"> </v>
      </c>
      <c r="E36" s="284" t="str">
        <f>IF('2. Syöttöarvot ja tulokset'!$C$21&gt;='2. Syöttöarvot ja tulokset'!$B$21,'Solution  2, (hidden)'!B28,'Solution 1, (hidden)'!B28)</f>
        <v xml:space="preserve"> </v>
      </c>
      <c r="F36" s="289" t="e">
        <f>'Solution 1, (hidden)'!AF28</f>
        <v>#N/A</v>
      </c>
      <c r="G36" s="284" t="e">
        <f>'Solution  2, (hidden)'!AF28</f>
        <v>#N/A</v>
      </c>
    </row>
    <row r="37" spans="3:7" x14ac:dyDescent="0.35">
      <c r="C37" s="284" t="str">
        <f>'Solution 1, (hidden)'!B29</f>
        <v xml:space="preserve"> </v>
      </c>
      <c r="D37" s="284" t="str">
        <f>'Solution  2, (hidden)'!B29</f>
        <v xml:space="preserve"> </v>
      </c>
      <c r="E37" s="284" t="str">
        <f>IF('2. Syöttöarvot ja tulokset'!$C$21&gt;='2. Syöttöarvot ja tulokset'!$B$21,'Solution  2, (hidden)'!B29,'Solution 1, (hidden)'!B29)</f>
        <v xml:space="preserve"> </v>
      </c>
      <c r="F37" s="289" t="e">
        <f>'Solution 1, (hidden)'!AF29</f>
        <v>#N/A</v>
      </c>
      <c r="G37" s="284" t="e">
        <f>'Solution  2, (hidden)'!AF29</f>
        <v>#N/A</v>
      </c>
    </row>
    <row r="38" spans="3:7" x14ac:dyDescent="0.35">
      <c r="C38" s="284" t="str">
        <f>'Solution 1, (hidden)'!B30</f>
        <v xml:space="preserve"> </v>
      </c>
      <c r="D38" s="284" t="str">
        <f>'Solution  2, (hidden)'!B30</f>
        <v xml:space="preserve"> </v>
      </c>
      <c r="E38" s="284" t="str">
        <f>IF('2. Syöttöarvot ja tulokset'!$C$21&gt;='2. Syöttöarvot ja tulokset'!$B$21,'Solution  2, (hidden)'!B30,'Solution 1, (hidden)'!B30)</f>
        <v xml:space="preserve"> </v>
      </c>
      <c r="F38" s="289" t="e">
        <f>'Solution 1, (hidden)'!AF30</f>
        <v>#N/A</v>
      </c>
      <c r="G38" s="284" t="e">
        <f>'Solution  2, (hidden)'!AF30</f>
        <v>#N/A</v>
      </c>
    </row>
    <row r="39" spans="3:7" x14ac:dyDescent="0.35">
      <c r="C39" s="284" t="str">
        <f>'Solution 1, (hidden)'!B31</f>
        <v xml:space="preserve"> </v>
      </c>
      <c r="D39" s="284" t="str">
        <f>'Solution  2, (hidden)'!B31</f>
        <v xml:space="preserve"> </v>
      </c>
      <c r="E39" s="284" t="str">
        <f>IF('2. Syöttöarvot ja tulokset'!$C$21&gt;='2. Syöttöarvot ja tulokset'!$B$21,'Solution  2, (hidden)'!B31,'Solution 1, (hidden)'!B31)</f>
        <v xml:space="preserve"> </v>
      </c>
      <c r="F39" s="289" t="e">
        <f>'Solution 1, (hidden)'!AF31</f>
        <v>#N/A</v>
      </c>
      <c r="G39" s="284" t="e">
        <f>'Solution  2, (hidden)'!AF31</f>
        <v>#N/A</v>
      </c>
    </row>
    <row r="40" spans="3:7" x14ac:dyDescent="0.35">
      <c r="C40" s="284" t="str">
        <f>'Solution 1, (hidden)'!B32</f>
        <v xml:space="preserve"> </v>
      </c>
      <c r="D40" s="284" t="str">
        <f>'Solution  2, (hidden)'!B32</f>
        <v xml:space="preserve"> </v>
      </c>
      <c r="E40" s="284" t="str">
        <f>IF('2. Syöttöarvot ja tulokset'!$C$21&gt;='2. Syöttöarvot ja tulokset'!$B$21,'Solution  2, (hidden)'!B32,'Solution 1, (hidden)'!B32)</f>
        <v xml:space="preserve"> </v>
      </c>
      <c r="F40" s="289" t="e">
        <f>'Solution 1, (hidden)'!AF32</f>
        <v>#N/A</v>
      </c>
      <c r="G40" s="284" t="e">
        <f>'Solution  2, (hidden)'!AF32</f>
        <v>#N/A</v>
      </c>
    </row>
    <row r="41" spans="3:7" x14ac:dyDescent="0.35">
      <c r="C41" s="284" t="str">
        <f>'Solution 1, (hidden)'!B33</f>
        <v xml:space="preserve"> </v>
      </c>
      <c r="D41" s="284" t="str">
        <f>'Solution  2, (hidden)'!B33</f>
        <v xml:space="preserve"> </v>
      </c>
      <c r="E41" s="284" t="str">
        <f>IF('2. Syöttöarvot ja tulokset'!$C$21&gt;='2. Syöttöarvot ja tulokset'!$B$21,'Solution  2, (hidden)'!B33,'Solution 1, (hidden)'!B33)</f>
        <v xml:space="preserve"> </v>
      </c>
      <c r="F41" s="289" t="e">
        <f>'Solution 1, (hidden)'!AF33</f>
        <v>#N/A</v>
      </c>
      <c r="G41" s="284" t="e">
        <f>'Solution  2, (hidden)'!AF33</f>
        <v>#N/A</v>
      </c>
    </row>
    <row r="42" spans="3:7" x14ac:dyDescent="0.35">
      <c r="C42" s="284" t="str">
        <f>'Solution 1, (hidden)'!B34</f>
        <v xml:space="preserve"> </v>
      </c>
      <c r="D42" s="284" t="str">
        <f>'Solution  2, (hidden)'!B34</f>
        <v xml:space="preserve"> </v>
      </c>
      <c r="E42" s="284" t="str">
        <f>IF('2. Syöttöarvot ja tulokset'!$C$21&gt;='2. Syöttöarvot ja tulokset'!$B$21,'Solution  2, (hidden)'!B34,'Solution 1, (hidden)'!B34)</f>
        <v xml:space="preserve"> </v>
      </c>
      <c r="F42" s="289" t="e">
        <f>'Solution 1, (hidden)'!AF34</f>
        <v>#N/A</v>
      </c>
      <c r="G42" s="284" t="e">
        <f>'Solution  2, (hidden)'!AF34</f>
        <v>#N/A</v>
      </c>
    </row>
    <row r="43" spans="3:7" x14ac:dyDescent="0.35">
      <c r="C43" s="284" t="str">
        <f>'Solution 1, (hidden)'!B35</f>
        <v xml:space="preserve"> </v>
      </c>
      <c r="D43" s="284" t="str">
        <f>'Solution  2, (hidden)'!B35</f>
        <v xml:space="preserve"> </v>
      </c>
      <c r="E43" s="284" t="str">
        <f>IF('2. Syöttöarvot ja tulokset'!$C$21&gt;='2. Syöttöarvot ja tulokset'!$B$21,'Solution  2, (hidden)'!B35,'Solution 1, (hidden)'!B35)</f>
        <v xml:space="preserve"> </v>
      </c>
      <c r="F43" s="289" t="e">
        <f>'Solution 1, (hidden)'!AF35</f>
        <v>#N/A</v>
      </c>
      <c r="G43" s="284" t="e">
        <f>'Solution  2, (hidden)'!AF35</f>
        <v>#N/A</v>
      </c>
    </row>
    <row r="44" spans="3:7" x14ac:dyDescent="0.35">
      <c r="C44" s="284" t="str">
        <f>'Solution 1, (hidden)'!B36</f>
        <v xml:space="preserve"> </v>
      </c>
      <c r="D44" s="284" t="str">
        <f>'Solution  2, (hidden)'!B36</f>
        <v xml:space="preserve"> </v>
      </c>
      <c r="E44" s="284" t="str">
        <f>IF('2. Syöttöarvot ja tulokset'!$C$21&gt;='2. Syöttöarvot ja tulokset'!$B$21,'Solution  2, (hidden)'!B36,'Solution 1, (hidden)'!B36)</f>
        <v xml:space="preserve"> </v>
      </c>
      <c r="F44" s="284" t="e">
        <f>'Solution 1, (hidden)'!AF36</f>
        <v>#N/A</v>
      </c>
      <c r="G44" s="284" t="e">
        <f>'Solution  2, (hidden)'!AF36</f>
        <v>#N/A</v>
      </c>
    </row>
    <row r="45" spans="3:7" x14ac:dyDescent="0.35">
      <c r="C45" s="284" t="str">
        <f>'Solution 1, (hidden)'!B37</f>
        <v xml:space="preserve"> </v>
      </c>
      <c r="D45" s="284" t="str">
        <f>'Solution  2, (hidden)'!B37</f>
        <v xml:space="preserve"> </v>
      </c>
      <c r="E45" s="284" t="str">
        <f>IF('2. Syöttöarvot ja tulokset'!$C$21&gt;='2. Syöttöarvot ja tulokset'!$B$21,'Solution  2, (hidden)'!B37,'Solution 1, (hidden)'!B37)</f>
        <v xml:space="preserve"> </v>
      </c>
      <c r="F45" s="284" t="e">
        <f>'Solution 1, (hidden)'!AF37</f>
        <v>#N/A</v>
      </c>
      <c r="G45" s="284" t="e">
        <f>'Solution  2, (hidden)'!AF37</f>
        <v>#N/A</v>
      </c>
    </row>
    <row r="46" spans="3:7" x14ac:dyDescent="0.35">
      <c r="C46" s="284" t="str">
        <f>'Solution 1, (hidden)'!B38</f>
        <v xml:space="preserve"> </v>
      </c>
      <c r="D46" s="284" t="str">
        <f>'Solution  2, (hidden)'!B38</f>
        <v xml:space="preserve"> </v>
      </c>
      <c r="E46" s="284" t="str">
        <f>IF('2. Syöttöarvot ja tulokset'!$C$21&gt;='2. Syöttöarvot ja tulokset'!$B$21,'Solution  2, (hidden)'!B38,'Solution 1, (hidden)'!B38)</f>
        <v xml:space="preserve"> </v>
      </c>
      <c r="F46" s="284" t="e">
        <f>'Solution 1, (hidden)'!AF38</f>
        <v>#N/A</v>
      </c>
      <c r="G46" s="284" t="e">
        <f>'Solution  2, (hidden)'!AF38</f>
        <v>#N/A</v>
      </c>
    </row>
    <row r="47" spans="3:7" x14ac:dyDescent="0.35">
      <c r="C47" s="284" t="str">
        <f>'Solution 1, (hidden)'!B39</f>
        <v xml:space="preserve"> </v>
      </c>
      <c r="D47" s="284" t="str">
        <f>'Solution  2, (hidden)'!B39</f>
        <v xml:space="preserve"> </v>
      </c>
      <c r="E47" s="284" t="str">
        <f>IF('2. Syöttöarvot ja tulokset'!$C$21&gt;='2. Syöttöarvot ja tulokset'!$B$21,'Solution  2, (hidden)'!B39,'Solution 1, (hidden)'!B39)</f>
        <v xml:space="preserve"> </v>
      </c>
      <c r="F47" s="284" t="e">
        <f>'Solution 1, (hidden)'!AF39</f>
        <v>#N/A</v>
      </c>
      <c r="G47" s="284" t="e">
        <f>'Solution  2, (hidden)'!AF39</f>
        <v>#N/A</v>
      </c>
    </row>
    <row r="48" spans="3:7" x14ac:dyDescent="0.35">
      <c r="C48" s="284" t="str">
        <f>'Solution 1, (hidden)'!B40</f>
        <v xml:space="preserve"> </v>
      </c>
      <c r="D48" s="284" t="str">
        <f>'Solution  2, (hidden)'!B40</f>
        <v xml:space="preserve"> </v>
      </c>
      <c r="E48" s="284" t="str">
        <f>IF('2. Syöttöarvot ja tulokset'!$C$21&gt;='2. Syöttöarvot ja tulokset'!$B$21,'Solution  2, (hidden)'!B40,'Solution 1, (hidden)'!B40)</f>
        <v xml:space="preserve"> </v>
      </c>
      <c r="F48" s="284" t="e">
        <f>'Solution 1, (hidden)'!AF40</f>
        <v>#N/A</v>
      </c>
      <c r="G48" s="284" t="e">
        <f>'Solution  2, (hidden)'!AF40</f>
        <v>#N/A</v>
      </c>
    </row>
    <row r="49" spans="3:7" x14ac:dyDescent="0.35">
      <c r="C49" s="284" t="str">
        <f>'Solution 1, (hidden)'!B41</f>
        <v xml:space="preserve"> </v>
      </c>
      <c r="D49" s="284" t="str">
        <f>'Solution  2, (hidden)'!B41</f>
        <v xml:space="preserve"> </v>
      </c>
      <c r="E49" s="284" t="str">
        <f>IF('2. Syöttöarvot ja tulokset'!$C$21&gt;='2. Syöttöarvot ja tulokset'!$B$21,'Solution  2, (hidden)'!B41,'Solution 1, (hidden)'!B41)</f>
        <v xml:space="preserve"> </v>
      </c>
      <c r="F49" s="284" t="e">
        <f>'Solution 1, (hidden)'!AF41</f>
        <v>#N/A</v>
      </c>
      <c r="G49" s="284" t="e">
        <f>'Solution  2, (hidden)'!AF41</f>
        <v>#N/A</v>
      </c>
    </row>
    <row r="50" spans="3:7" x14ac:dyDescent="0.35">
      <c r="C50" s="284" t="str">
        <f>'Solution 1, (hidden)'!B42</f>
        <v xml:space="preserve"> </v>
      </c>
      <c r="D50" s="284" t="str">
        <f>'Solution  2, (hidden)'!B42</f>
        <v xml:space="preserve"> </v>
      </c>
      <c r="E50" s="284" t="str">
        <f>IF('2. Syöttöarvot ja tulokset'!$C$21&gt;='2. Syöttöarvot ja tulokset'!$B$21,'Solution  2, (hidden)'!B42,'Solution 1, (hidden)'!B42)</f>
        <v xml:space="preserve"> </v>
      </c>
      <c r="F50" s="284" t="e">
        <f>'Solution 1, (hidden)'!AF42</f>
        <v>#N/A</v>
      </c>
      <c r="G50" s="284" t="e">
        <f>'Solution  2, (hidden)'!AF42</f>
        <v>#N/A</v>
      </c>
    </row>
    <row r="51" spans="3:7" x14ac:dyDescent="0.35">
      <c r="C51" s="284" t="str">
        <f>'Solution 1, (hidden)'!B43</f>
        <v xml:space="preserve"> </v>
      </c>
      <c r="D51" s="284" t="str">
        <f>'Solution  2, (hidden)'!B43</f>
        <v xml:space="preserve"> </v>
      </c>
      <c r="E51" s="284" t="str">
        <f>IF('2. Syöttöarvot ja tulokset'!$C$21&gt;='2. Syöttöarvot ja tulokset'!$B$21,'Solution  2, (hidden)'!B43,'Solution 1, (hidden)'!B43)</f>
        <v xml:space="preserve"> </v>
      </c>
      <c r="F51" s="284" t="e">
        <f>'Solution 1, (hidden)'!AF43</f>
        <v>#N/A</v>
      </c>
      <c r="G51" s="284" t="e">
        <f>'Solution  2, (hidden)'!AF43</f>
        <v>#N/A</v>
      </c>
    </row>
    <row r="52" spans="3:7" x14ac:dyDescent="0.35">
      <c r="C52" s="284" t="str">
        <f>'Solution 1, (hidden)'!B44</f>
        <v xml:space="preserve"> </v>
      </c>
      <c r="D52" s="284" t="str">
        <f>'Solution  2, (hidden)'!B44</f>
        <v xml:space="preserve"> </v>
      </c>
      <c r="E52" s="284" t="str">
        <f>IF('2. Syöttöarvot ja tulokset'!$C$21&gt;='2. Syöttöarvot ja tulokset'!$B$21,'Solution  2, (hidden)'!B44,'Solution 1, (hidden)'!B44)</f>
        <v xml:space="preserve"> </v>
      </c>
      <c r="F52" s="284" t="e">
        <f>'Solution 1, (hidden)'!AF44</f>
        <v>#N/A</v>
      </c>
      <c r="G52" s="284" t="e">
        <f>'Solution  2, (hidden)'!AF44</f>
        <v>#N/A</v>
      </c>
    </row>
    <row r="53" spans="3:7" x14ac:dyDescent="0.35">
      <c r="C53" s="284" t="str">
        <f>'Solution 1, (hidden)'!B45</f>
        <v xml:space="preserve"> </v>
      </c>
      <c r="D53" s="284" t="str">
        <f>'Solution  2, (hidden)'!B45</f>
        <v xml:space="preserve"> </v>
      </c>
      <c r="E53" s="284" t="str">
        <f>IF('2. Syöttöarvot ja tulokset'!$C$21&gt;='2. Syöttöarvot ja tulokset'!$B$21,'Solution  2, (hidden)'!B45,'Solution 1, (hidden)'!B45)</f>
        <v xml:space="preserve"> </v>
      </c>
      <c r="F53" s="284" t="e">
        <f>'Solution 1, (hidden)'!AF45</f>
        <v>#N/A</v>
      </c>
      <c r="G53" s="284" t="e">
        <f>'Solution  2, (hidden)'!AF45</f>
        <v>#N/A</v>
      </c>
    </row>
    <row r="54" spans="3:7" x14ac:dyDescent="0.35">
      <c r="C54" s="284" t="str">
        <f>'Solution 1, (hidden)'!B46</f>
        <v xml:space="preserve"> </v>
      </c>
      <c r="D54" s="284" t="str">
        <f>'Solution  2, (hidden)'!B46</f>
        <v xml:space="preserve"> </v>
      </c>
      <c r="E54" s="284" t="str">
        <f>IF('2. Syöttöarvot ja tulokset'!$C$21&gt;='2. Syöttöarvot ja tulokset'!$B$21,'Solution  2, (hidden)'!B46,'Solution 1, (hidden)'!B46)</f>
        <v xml:space="preserve"> </v>
      </c>
      <c r="F54" s="284" t="e">
        <f>'Solution 1, (hidden)'!AF46</f>
        <v>#N/A</v>
      </c>
      <c r="G54" s="284" t="e">
        <f>'Solution  2, (hidden)'!AF46</f>
        <v>#N/A</v>
      </c>
    </row>
    <row r="55" spans="3:7" x14ac:dyDescent="0.35">
      <c r="C55" s="284" t="str">
        <f>'Solution 1, (hidden)'!B47</f>
        <v xml:space="preserve"> </v>
      </c>
      <c r="D55" s="284" t="str">
        <f>'Solution  2, (hidden)'!B47</f>
        <v xml:space="preserve"> </v>
      </c>
      <c r="E55" s="284" t="str">
        <f>IF('2. Syöttöarvot ja tulokset'!$C$21&gt;='2. Syöttöarvot ja tulokset'!$B$21,'Solution  2, (hidden)'!B47,'Solution 1, (hidden)'!B47)</f>
        <v xml:space="preserve"> </v>
      </c>
      <c r="F55" s="284" t="e">
        <f>'Solution 1, (hidden)'!AF47</f>
        <v>#N/A</v>
      </c>
      <c r="G55" s="284" t="e">
        <f>'Solution  2, (hidden)'!AF47</f>
        <v>#N/A</v>
      </c>
    </row>
    <row r="56" spans="3:7" x14ac:dyDescent="0.35">
      <c r="C56" s="284" t="str">
        <f>'Solution 1, (hidden)'!B48</f>
        <v xml:space="preserve"> </v>
      </c>
      <c r="D56" s="284" t="str">
        <f>'Solution  2, (hidden)'!B48</f>
        <v xml:space="preserve"> </v>
      </c>
      <c r="E56" s="284" t="str">
        <f>IF('2. Syöttöarvot ja tulokset'!$C$21&gt;='2. Syöttöarvot ja tulokset'!$B$21,'Solution  2, (hidden)'!B48,'Solution 1, (hidden)'!B48)</f>
        <v xml:space="preserve"> </v>
      </c>
      <c r="F56" s="284" t="e">
        <f>'Solution 1, (hidden)'!AF48</f>
        <v>#N/A</v>
      </c>
      <c r="G56" s="284" t="e">
        <f>'Solution  2, (hidden)'!AF48</f>
        <v>#N/A</v>
      </c>
    </row>
    <row r="57" spans="3:7" x14ac:dyDescent="0.35">
      <c r="C57" s="284" t="str">
        <f>'Solution 1, (hidden)'!B49</f>
        <v xml:space="preserve"> </v>
      </c>
      <c r="D57" s="284" t="str">
        <f>'Solution  2, (hidden)'!B49</f>
        <v xml:space="preserve"> </v>
      </c>
      <c r="E57" s="284" t="str">
        <f>IF('2. Syöttöarvot ja tulokset'!$C$21&gt;='2. Syöttöarvot ja tulokset'!$B$21,'Solution  2, (hidden)'!B49,'Solution 1, (hidden)'!B49)</f>
        <v xml:space="preserve"> </v>
      </c>
      <c r="F57" s="284" t="e">
        <f>'Solution 1, (hidden)'!AF49</f>
        <v>#N/A</v>
      </c>
      <c r="G57" s="284" t="e">
        <f>'Solution  2, (hidden)'!AF49</f>
        <v>#N/A</v>
      </c>
    </row>
    <row r="58" spans="3:7" x14ac:dyDescent="0.35">
      <c r="C58" s="284" t="str">
        <f>'Solution 1, (hidden)'!B50</f>
        <v xml:space="preserve"> </v>
      </c>
      <c r="D58" s="284" t="str">
        <f>'Solution  2, (hidden)'!B50</f>
        <v xml:space="preserve"> </v>
      </c>
      <c r="E58" s="284" t="str">
        <f>IF('2. Syöttöarvot ja tulokset'!$C$21&gt;='2. Syöttöarvot ja tulokset'!$B$21,'Solution  2, (hidden)'!B50,'Solution 1, (hidden)'!B50)</f>
        <v xml:space="preserve"> </v>
      </c>
      <c r="F58" s="284" t="e">
        <f>'Solution 1, (hidden)'!AF50</f>
        <v>#N/A</v>
      </c>
      <c r="G58" s="284" t="e">
        <f>'Solution  2, (hidden)'!AF50</f>
        <v>#N/A</v>
      </c>
    </row>
    <row r="59" spans="3:7" x14ac:dyDescent="0.35">
      <c r="C59" s="284" t="str">
        <f>'Solution 1, (hidden)'!B51</f>
        <v xml:space="preserve"> </v>
      </c>
      <c r="D59" s="284" t="str">
        <f>'Solution  2, (hidden)'!B51</f>
        <v xml:space="preserve"> </v>
      </c>
      <c r="E59" s="284" t="str">
        <f>IF('2. Syöttöarvot ja tulokset'!$C$21&gt;='2. Syöttöarvot ja tulokset'!$B$21,'Solution  2, (hidden)'!B51,'Solution 1, (hidden)'!B51)</f>
        <v xml:space="preserve"> </v>
      </c>
      <c r="F59" s="284" t="e">
        <f>'Solution 1, (hidden)'!AF51</f>
        <v>#N/A</v>
      </c>
      <c r="G59" s="284" t="e">
        <f>'Solution  2, (hidden)'!AF51</f>
        <v>#N/A</v>
      </c>
    </row>
    <row r="60" spans="3:7" x14ac:dyDescent="0.35">
      <c r="C60" s="284" t="str">
        <f>'Solution 1, (hidden)'!B52</f>
        <v xml:space="preserve"> </v>
      </c>
      <c r="D60" s="284" t="str">
        <f>'Solution  2, (hidden)'!B52</f>
        <v xml:space="preserve"> </v>
      </c>
      <c r="E60" s="284" t="str">
        <f>IF('2. Syöttöarvot ja tulokset'!$C$21&gt;='2. Syöttöarvot ja tulokset'!$B$21,'Solution  2, (hidden)'!B52,'Solution 1, (hidden)'!B52)</f>
        <v xml:space="preserve"> </v>
      </c>
      <c r="F60" s="284" t="e">
        <f>'Solution 1, (hidden)'!AF52</f>
        <v>#N/A</v>
      </c>
      <c r="G60" s="284" t="e">
        <f>'Solution  2, (hidden)'!AF52</f>
        <v>#N/A</v>
      </c>
    </row>
    <row r="61" spans="3:7" x14ac:dyDescent="0.35">
      <c r="C61" s="284" t="str">
        <f>'Solution 1, (hidden)'!B53</f>
        <v xml:space="preserve"> </v>
      </c>
      <c r="D61" s="284" t="str">
        <f>'Solution  2, (hidden)'!B53</f>
        <v xml:space="preserve"> </v>
      </c>
      <c r="E61" s="284" t="str">
        <f>IF('2. Syöttöarvot ja tulokset'!$C$21&gt;='2. Syöttöarvot ja tulokset'!$B$21,'Solution  2, (hidden)'!B53,'Solution 1, (hidden)'!B53)</f>
        <v xml:space="preserve"> </v>
      </c>
      <c r="F61" s="284" t="e">
        <f>'Solution 1, (hidden)'!AF53</f>
        <v>#N/A</v>
      </c>
      <c r="G61" s="284" t="e">
        <f>'Solution  2, (hidden)'!AF53</f>
        <v>#N/A</v>
      </c>
    </row>
    <row r="62" spans="3:7" x14ac:dyDescent="0.35">
      <c r="C62" s="284" t="str">
        <f>'Solution 1, (hidden)'!B54</f>
        <v xml:space="preserve"> </v>
      </c>
      <c r="D62" s="284" t="str">
        <f>'Solution  2, (hidden)'!B54</f>
        <v xml:space="preserve"> </v>
      </c>
      <c r="E62" s="284" t="str">
        <f>IF('2. Syöttöarvot ja tulokset'!$C$21&gt;='2. Syöttöarvot ja tulokset'!$B$21,'Solution  2, (hidden)'!B54,'Solution 1, (hidden)'!B54)</f>
        <v xml:space="preserve"> </v>
      </c>
      <c r="F62" s="284" t="e">
        <f>'Solution 1, (hidden)'!AF54</f>
        <v>#N/A</v>
      </c>
      <c r="G62" s="284" t="e">
        <f>'Solution  2, (hidden)'!AF54</f>
        <v>#N/A</v>
      </c>
    </row>
    <row r="63" spans="3:7" x14ac:dyDescent="0.35">
      <c r="C63" s="284" t="str">
        <f>'Solution 1, (hidden)'!B55</f>
        <v xml:space="preserve"> </v>
      </c>
      <c r="D63" s="284" t="str">
        <f>'Solution  2, (hidden)'!B55</f>
        <v xml:space="preserve"> </v>
      </c>
      <c r="E63" s="284" t="str">
        <f>IF('2. Syöttöarvot ja tulokset'!$C$21&gt;='2. Syöttöarvot ja tulokset'!$B$21,'Solution  2, (hidden)'!B55,'Solution 1, (hidden)'!B55)</f>
        <v xml:space="preserve"> </v>
      </c>
      <c r="F63" s="284" t="e">
        <f>'Solution 1, (hidden)'!AF55</f>
        <v>#N/A</v>
      </c>
      <c r="G63" s="284" t="e">
        <f>'Solution  2, (hidden)'!AF55</f>
        <v>#N/A</v>
      </c>
    </row>
  </sheetData>
  <sheetProtection sheet="1" objects="1" scenarios="1"/>
  <conditionalFormatting sqref="E13:G63">
    <cfRule type="containsErrors" dxfId="24" priority="1">
      <formula>ISERROR(E13)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6"/>
  <dimension ref="A1:B12"/>
  <sheetViews>
    <sheetView workbookViewId="0">
      <selection activeCell="B18" sqref="B18"/>
    </sheetView>
  </sheetViews>
  <sheetFormatPr defaultRowHeight="14.5" x14ac:dyDescent="0.35"/>
  <cols>
    <col min="1" max="1" width="44.81640625" customWidth="1"/>
    <col min="2" max="2" width="101.7265625" customWidth="1"/>
  </cols>
  <sheetData>
    <row r="1" spans="1:2" x14ac:dyDescent="0.35">
      <c r="A1" t="s">
        <v>74</v>
      </c>
      <c r="B1" t="s">
        <v>75</v>
      </c>
    </row>
    <row r="2" spans="1:2" x14ac:dyDescent="0.35">
      <c r="A2" s="35"/>
    </row>
    <row r="3" spans="1:2" x14ac:dyDescent="0.35">
      <c r="A3" s="35">
        <v>43375</v>
      </c>
      <c r="B3" t="s">
        <v>76</v>
      </c>
    </row>
    <row r="4" spans="1:2" x14ac:dyDescent="0.35">
      <c r="A4" s="35">
        <v>43376</v>
      </c>
      <c r="B4" t="s">
        <v>77</v>
      </c>
    </row>
    <row r="5" spans="1:2" x14ac:dyDescent="0.35">
      <c r="A5" s="36">
        <v>43377</v>
      </c>
      <c r="B5" t="s">
        <v>81</v>
      </c>
    </row>
    <row r="6" spans="1:2" x14ac:dyDescent="0.35">
      <c r="A6" t="s">
        <v>82</v>
      </c>
      <c r="B6" t="s">
        <v>83</v>
      </c>
    </row>
    <row r="7" spans="1:2" x14ac:dyDescent="0.35">
      <c r="A7" s="36">
        <v>43396</v>
      </c>
      <c r="B7" t="s">
        <v>84</v>
      </c>
    </row>
    <row r="8" spans="1:2" x14ac:dyDescent="0.35">
      <c r="A8" s="38">
        <v>43405</v>
      </c>
      <c r="B8" t="s">
        <v>86</v>
      </c>
    </row>
    <row r="9" spans="1:2" x14ac:dyDescent="0.35">
      <c r="A9" s="38">
        <v>43435</v>
      </c>
      <c r="B9" t="s">
        <v>87</v>
      </c>
    </row>
    <row r="10" spans="1:2" x14ac:dyDescent="0.35">
      <c r="A10" s="35">
        <v>43444</v>
      </c>
      <c r="B10" t="s">
        <v>112</v>
      </c>
    </row>
    <row r="11" spans="1:2" x14ac:dyDescent="0.35">
      <c r="A11" s="35">
        <v>43454</v>
      </c>
      <c r="B11" t="s">
        <v>111</v>
      </c>
    </row>
    <row r="12" spans="1:2" x14ac:dyDescent="0.35">
      <c r="A12" s="35">
        <v>43486</v>
      </c>
      <c r="B12" t="s">
        <v>114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8"/>
  <dimension ref="A1:A6"/>
  <sheetViews>
    <sheetView workbookViewId="0">
      <selection activeCell="I19" sqref="I19"/>
    </sheetView>
  </sheetViews>
  <sheetFormatPr defaultRowHeight="14.5" x14ac:dyDescent="0.35"/>
  <cols>
    <col min="1" max="1" width="18.54296875" customWidth="1"/>
  </cols>
  <sheetData>
    <row r="1" spans="1:1" ht="15.5" x14ac:dyDescent="0.35">
      <c r="A1" s="28" t="s">
        <v>195</v>
      </c>
    </row>
    <row r="2" spans="1:1" ht="15.5" x14ac:dyDescent="0.35">
      <c r="A2" s="32" t="s">
        <v>269</v>
      </c>
    </row>
    <row r="3" spans="1:1" ht="15.5" x14ac:dyDescent="0.35">
      <c r="A3" s="33" t="s">
        <v>199</v>
      </c>
    </row>
    <row r="4" spans="1:1" ht="15.5" x14ac:dyDescent="0.35">
      <c r="A4" s="34" t="s">
        <v>270</v>
      </c>
    </row>
    <row r="5" spans="1:1" ht="15.5" x14ac:dyDescent="0.35">
      <c r="A5" s="103" t="s">
        <v>271</v>
      </c>
    </row>
    <row r="6" spans="1:1" ht="15.5" x14ac:dyDescent="0.35">
      <c r="A6" s="103" t="s">
        <v>266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4">
    <pageSetUpPr fitToPage="1"/>
  </sheetPr>
  <dimension ref="A1:AF60"/>
  <sheetViews>
    <sheetView workbookViewId="0">
      <selection activeCell="I6" sqref="I6"/>
    </sheetView>
  </sheetViews>
  <sheetFormatPr defaultRowHeight="14.5" x14ac:dyDescent="0.35"/>
  <cols>
    <col min="1" max="2" width="27.453125" customWidth="1"/>
    <col min="3" max="3" width="36.54296875" customWidth="1"/>
    <col min="4" max="5" width="34.8164062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7.453125" customWidth="1"/>
    <col min="15" max="15" width="27.81640625" customWidth="1"/>
    <col min="16" max="16" width="36.1796875" customWidth="1"/>
    <col min="17" max="17" width="15" bestFit="1" customWidth="1"/>
    <col min="18" max="18" width="38.81640625" customWidth="1"/>
    <col min="19" max="22" width="32.7265625" customWidth="1"/>
    <col min="23" max="23" width="38.453125" customWidth="1"/>
    <col min="24" max="25" width="32.7265625" customWidth="1"/>
    <col min="26" max="30" width="39" customWidth="1"/>
    <col min="31" max="31" width="17.54296875" customWidth="1"/>
  </cols>
  <sheetData>
    <row r="1" spans="1:32" x14ac:dyDescent="0.35">
      <c r="K1" s="11"/>
      <c r="P1" s="5"/>
      <c r="R1" s="15" t="s">
        <v>66</v>
      </c>
      <c r="S1" s="15"/>
      <c r="T1" s="42"/>
      <c r="U1" s="15"/>
      <c r="V1" s="15"/>
      <c r="W1" s="15"/>
      <c r="X1" s="15"/>
      <c r="Y1" s="42"/>
      <c r="Z1" s="15"/>
      <c r="AA1" s="15" t="s">
        <v>121</v>
      </c>
      <c r="AB1" s="15" t="s">
        <v>121</v>
      </c>
      <c r="AC1" s="15" t="s">
        <v>121</v>
      </c>
      <c r="AD1" s="15" t="s">
        <v>121</v>
      </c>
    </row>
    <row r="2" spans="1:32" x14ac:dyDescent="0.35">
      <c r="O2" s="6" t="s">
        <v>12</v>
      </c>
      <c r="P2" s="14">
        <f>'2. Syöttöarvot ja tulokset'!B81</f>
        <v>0</v>
      </c>
      <c r="R2" s="15"/>
      <c r="S2" s="15"/>
      <c r="T2" s="15"/>
      <c r="U2" s="6"/>
      <c r="V2" s="15"/>
      <c r="W2" s="15"/>
      <c r="X2" s="15"/>
      <c r="Y2" s="15"/>
      <c r="Z2" s="6"/>
      <c r="AA2" s="6"/>
      <c r="AB2" s="6"/>
      <c r="AC2" s="6"/>
      <c r="AD2" s="6"/>
    </row>
    <row r="3" spans="1:32" x14ac:dyDescent="0.35">
      <c r="G3" s="25" t="s">
        <v>119</v>
      </c>
      <c r="H3" s="25"/>
      <c r="I3" s="11"/>
      <c r="J3" s="11"/>
      <c r="K3" s="11"/>
      <c r="R3" s="15"/>
      <c r="S3" s="15"/>
      <c r="T3" s="15"/>
      <c r="U3" s="6" t="s">
        <v>52</v>
      </c>
      <c r="V3" s="15"/>
      <c r="W3" s="15"/>
      <c r="X3" s="15"/>
      <c r="Y3" s="15"/>
      <c r="Z3" t="s">
        <v>62</v>
      </c>
      <c r="AE3" t="s">
        <v>30</v>
      </c>
    </row>
    <row r="4" spans="1:32" x14ac:dyDescent="0.35">
      <c r="A4" t="s">
        <v>0</v>
      </c>
      <c r="C4" s="6" t="s">
        <v>118</v>
      </c>
      <c r="D4" s="6" t="s">
        <v>26</v>
      </c>
      <c r="E4" s="6" t="s">
        <v>58</v>
      </c>
      <c r="F4" s="6" t="s">
        <v>57</v>
      </c>
      <c r="G4" s="11" t="s">
        <v>28</v>
      </c>
      <c r="H4" s="11" t="s">
        <v>85</v>
      </c>
      <c r="I4" s="11" t="s">
        <v>29</v>
      </c>
      <c r="J4" s="11" t="s">
        <v>120</v>
      </c>
      <c r="K4" t="s">
        <v>49</v>
      </c>
      <c r="L4" t="s">
        <v>54</v>
      </c>
      <c r="M4" t="s">
        <v>33</v>
      </c>
      <c r="N4" t="s">
        <v>44</v>
      </c>
      <c r="O4" t="s">
        <v>14</v>
      </c>
      <c r="P4" t="s">
        <v>50</v>
      </c>
      <c r="Q4" t="s">
        <v>16</v>
      </c>
      <c r="R4" s="15" t="s">
        <v>59</v>
      </c>
      <c r="S4" s="15" t="s">
        <v>34</v>
      </c>
      <c r="T4" s="15" t="s">
        <v>51</v>
      </c>
      <c r="U4" s="15" t="s">
        <v>60</v>
      </c>
      <c r="V4" s="15" t="s">
        <v>36</v>
      </c>
      <c r="W4" s="15" t="s">
        <v>61</v>
      </c>
      <c r="X4" s="15" t="s">
        <v>35</v>
      </c>
      <c r="Y4" s="15" t="s">
        <v>51</v>
      </c>
      <c r="Z4" s="15" t="s">
        <v>40</v>
      </c>
      <c r="AA4" s="15" t="s">
        <v>69</v>
      </c>
      <c r="AB4" s="15" t="s">
        <v>46</v>
      </c>
      <c r="AC4" s="15" t="s">
        <v>68</v>
      </c>
      <c r="AD4" s="15" t="s">
        <v>47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tulokset'!$B$21+1),A5," ")</f>
        <v>0</v>
      </c>
      <c r="C5" s="4">
        <v>0</v>
      </c>
      <c r="D5" s="4">
        <f>C5</f>
        <v>0</v>
      </c>
      <c r="E5" s="4">
        <v>0</v>
      </c>
      <c r="F5" s="4"/>
      <c r="G5" s="4">
        <v>0</v>
      </c>
      <c r="H5" s="4">
        <v>0</v>
      </c>
      <c r="I5" s="4">
        <v>0</v>
      </c>
      <c r="J5" s="4"/>
      <c r="K5" s="4">
        <f>G5+H5+I5</f>
        <v>0</v>
      </c>
      <c r="L5" s="4">
        <f>'2. Syöttöarvot ja tulokset'!B73-('2. Syöttöarvot ja tulokset'!B77*'2. Syöttöarvot ja tulokset'!B73)</f>
        <v>0</v>
      </c>
      <c r="M5" s="4"/>
      <c r="N5" s="4"/>
      <c r="O5" s="4"/>
      <c r="P5" s="4"/>
      <c r="Q5" s="4"/>
      <c r="R5" s="4">
        <f>-L5</f>
        <v>0</v>
      </c>
      <c r="S5" s="4"/>
      <c r="T5" s="4"/>
      <c r="U5" s="4">
        <f>R5</f>
        <v>0</v>
      </c>
      <c r="V5" s="4"/>
      <c r="W5" s="4">
        <f>-L5</f>
        <v>0</v>
      </c>
      <c r="X5" s="4"/>
      <c r="Y5" s="4"/>
      <c r="Z5" s="4">
        <f>W5</f>
        <v>0</v>
      </c>
      <c r="AA5" s="4">
        <f>G5+I5+H5+T5-$V$5</f>
        <v>0</v>
      </c>
      <c r="AB5" s="20" t="e">
        <f>IF(A5&lt;('2. Syöttöarvot ja tulokset'!$B$21+1),AA5/L5,NA())</f>
        <v>#DIV/0!</v>
      </c>
      <c r="AC5" s="29">
        <f>(C5+Y5-$V$5)</f>
        <v>0</v>
      </c>
      <c r="AD5" s="20" t="e">
        <f>IF(A5&lt;('2. Syöttöarvot ja tulokset'!$B$21+1),AC5/L5,NA())</f>
        <v>#DIV/0!</v>
      </c>
      <c r="AE5">
        <f>IF(A5&lt;('2. Syöttöarvot ja tulokset'!$B$21+1),-'2. Syöttöarvot ja tulokset'!$B$122*A5," ")</f>
        <v>0</v>
      </c>
      <c r="AF5">
        <f>IF(A5&lt;('2. Syöttöarvot ja tulokset'!$B$21+1),AE5/1000,NA())</f>
        <v>0</v>
      </c>
    </row>
    <row r="6" spans="1:32" x14ac:dyDescent="0.35">
      <c r="A6">
        <f>A5+1</f>
        <v>1</v>
      </c>
      <c r="B6" t="str">
        <f>IF(A6&lt;('2. Syöttöarvot ja tulokset'!$B$21+1),A6," ")</f>
        <v xml:space="preserve"> </v>
      </c>
      <c r="C6" s="4" t="str">
        <f>IF(A6&lt;('2. Syöttöarvot ja tulokset'!$B$21+1),'2. Syöttöarvot ja tulokset'!$B$99+'2. Syöttöarvot ja tulokset'!$B$101," ")</f>
        <v xml:space="preserve"> </v>
      </c>
      <c r="D6" s="4" t="str">
        <f>C6</f>
        <v xml:space="preserve"> </v>
      </c>
      <c r="E6" s="4" t="str">
        <f>IF(B6&lt;('2. Syöttöarvot ja tulokset'!$B$21+1),C6/((1+$P$2)^A6)," ")</f>
        <v xml:space="preserve"> </v>
      </c>
      <c r="F6" s="4" t="str">
        <f>E6</f>
        <v xml:space="preserve"> </v>
      </c>
      <c r="G6" s="4">
        <f>'2. Syöttöarvot ja tulokset'!B93</f>
        <v>0</v>
      </c>
      <c r="H6" s="4">
        <f>'2. Syöttöarvot ja tulokset'!B97</f>
        <v>0</v>
      </c>
      <c r="I6" s="4">
        <f>'2. Syöttöarvot ja tulokset'!B95</f>
        <v>0</v>
      </c>
      <c r="J6" s="4">
        <f>'2. Syöttöarvot ja tulokset'!B101</f>
        <v>0</v>
      </c>
      <c r="K6" s="4">
        <f>G6+I6+H6+J6</f>
        <v>0</v>
      </c>
      <c r="L6" s="4">
        <f>'2. Syöttöarvot ja tulokset'!B73-('2. Syöttöarvot ja tulokset'!B77*'2. Syöttöarvot ja tulokset'!B73)</f>
        <v>0</v>
      </c>
      <c r="M6" s="4" t="str">
        <f>IF(A6&lt;('2. Syöttöarvot ja tulokset'!$B$21+1),'2. Syöttöarvot ja tulokset'!$B$75*'2. Syöttöarvot ja tulokset'!$B$73," ")</f>
        <v xml:space="preserve"> </v>
      </c>
      <c r="N6" s="4" t="str">
        <f>IF(A6&lt;('2. Syöttöarvot ja tulokset'!$B$21+1),M6/((1+$P$2)^A6)," ")</f>
        <v xml:space="preserve"> </v>
      </c>
      <c r="O6" s="4">
        <f>L6</f>
        <v>0</v>
      </c>
      <c r="P6" s="4" t="str">
        <f>IF(A6&lt;('2. Syöttöarvot ja tulokset'!$B$21+1),(G6+I6+H6+J6)/((1+$P$2)^A6)," ")</f>
        <v xml:space="preserve"> </v>
      </c>
      <c r="Q6" s="4" t="str">
        <f>P6</f>
        <v xml:space="preserve"> </v>
      </c>
      <c r="R6" s="4">
        <f>-L6+G6+I6+J6+H6+T6-$V$6</f>
        <v>0</v>
      </c>
      <c r="S6" s="4" t="str">
        <f>IF(A6&lt;('2. Syöttöarvot ja tulokset'!$B$21+1),'2. Syöttöarvot ja tulokset'!$B$79*(R5)," ")</f>
        <v xml:space="preserve"> </v>
      </c>
      <c r="T6" s="4">
        <f>IF(S6&lt;0,S6,0)</f>
        <v>0</v>
      </c>
      <c r="U6" s="4" t="e">
        <f>IF(A6&lt;('2. Syöttöarvot ja tulokset'!$B$21+1),U5+(T6+I6+G6+H6+J6-$V$6)/((1+$P$2)^A6),NA())</f>
        <v>#N/A</v>
      </c>
      <c r="V6" s="4">
        <f>'2. Syöttöarvot ja tulokset'!$B$75*'2. Syöttöarvot ja tulokset'!$B$73</f>
        <v>0</v>
      </c>
      <c r="W6" s="4" t="e">
        <f>-L6+C6+Y6-$V$6</f>
        <v>#VALUE!</v>
      </c>
      <c r="X6" s="4" t="str">
        <f>IF(A6&lt;('2. Syöttöarvot ja tulokset'!$B$21+1),'2. Syöttöarvot ja tulokset'!$B$79*W5," ")</f>
        <v xml:space="preserve"> </v>
      </c>
      <c r="Y6" s="4">
        <f>IF(X6&lt;0,X6,0)</f>
        <v>0</v>
      </c>
      <c r="Z6" s="4" t="e">
        <f>IF(A6&lt;('2. Syöttöarvot ja tulokset'!$B$21+1),Z5+(C6-$V$6+Y6)/((1+$P$2)^A6),NA())</f>
        <v>#N/A</v>
      </c>
      <c r="AA6" s="4" t="str">
        <f>IF(A6&lt;('2. Syöttöarvot ja tulokset'!$B$21+1),AA5+(G6+I6+H6+T6-$V$6)," ")</f>
        <v xml:space="preserve"> </v>
      </c>
      <c r="AB6" s="20" t="e">
        <f>IF(A6&lt;('2. Syöttöarvot ja tulokset'!$B$21+1),AA6/L6,NA())</f>
        <v>#N/A</v>
      </c>
      <c r="AC6" s="29" t="str">
        <f>IF(A6&lt;('2. Syöttöarvot ja tulokset'!$B$21+1),AC5+(C6+Y6-$V$6)," ")</f>
        <v xml:space="preserve"> </v>
      </c>
      <c r="AD6" s="20" t="e">
        <f>IF(A6&lt;('2. Syöttöarvot ja tulokset'!$B$21+1),AC6/L6,NA())</f>
        <v>#N/A</v>
      </c>
      <c r="AE6" t="str">
        <f>IF(A6&lt;('2. Syöttöarvot ja tulokset'!$B$21+1),-'2. Syöttöarvot ja tulokset'!$B$122*A6," ")</f>
        <v xml:space="preserve"> </v>
      </c>
      <c r="AF6" t="e">
        <f>IF(A6&lt;('2. Syöttöarvot ja tulokset'!$B$21+1),AE6/1000,NA())</f>
        <v>#N/A</v>
      </c>
    </row>
    <row r="7" spans="1:32" x14ac:dyDescent="0.35">
      <c r="A7">
        <f t="shared" ref="A7:A55" si="0">A6+1</f>
        <v>2</v>
      </c>
      <c r="B7" t="str">
        <f>IF(A7&lt;('2. Syöttöarvot ja tulokset'!$B$21+1),A7," ")</f>
        <v xml:space="preserve"> </v>
      </c>
      <c r="C7" s="4" t="str">
        <f>IF(A7&lt;('2. Syöttöarvot ja tulokset'!$B$21+1),'2. Syöttöarvot ja tulokset'!$B$99+'2. Syöttöarvot ja tulokset'!$B$101," ")</f>
        <v xml:space="preserve"> </v>
      </c>
      <c r="D7" s="4" t="str">
        <f>IF(A7&lt;('2. Syöttöarvot ja tulokset'!$B$21+1),D6+C7," ")</f>
        <v xml:space="preserve"> </v>
      </c>
      <c r="E7" s="4" t="str">
        <f>IF(B7&lt;('2. Syöttöarvot ja tulokset'!$B$21+1),C7/((1+$P$2)^A7)," ")</f>
        <v xml:space="preserve"> </v>
      </c>
      <c r="F7" s="4" t="str">
        <f>IF(A7&lt;('2. Syöttöarvot ja tulokset'!$B$21+1),F6+E7," ")</f>
        <v xml:space="preserve"> </v>
      </c>
      <c r="G7" s="4" t="str">
        <f>IF(A7&lt;('2. Syöttöarvot ja tulokset'!$B$21+1),G6*(1+'2. Syöttöarvot ja tulokset'!$B$44)," ")</f>
        <v xml:space="preserve"> </v>
      </c>
      <c r="H7" s="4" t="str">
        <f>IF(A7&lt;('2. Syöttöarvot ja tulokset'!$B$21+1),H6*(1+'2. Syöttöarvot ja tulokset'!$B$56)," ")</f>
        <v xml:space="preserve"> </v>
      </c>
      <c r="I7" s="4" t="str">
        <f>IF(A7&lt;('2. Syöttöarvot ja tulokset'!$B$21+1),I6*(1+'2. Syöttöarvot ja tulokset'!$B$32)," ")</f>
        <v xml:space="preserve"> </v>
      </c>
      <c r="J7" s="4" t="str">
        <f>IF(A7&lt;('2. Syöttöarvot ja tulokset'!$B$21+1),J6*(1+'2. Syöttöarvot ja tulokset'!$B$66)," ")</f>
        <v xml:space="preserve"> </v>
      </c>
      <c r="K7" s="4" t="e">
        <f>IF('Solution 1, (hidden)'!A7&lt;('2. Syöttöarvot ja tulokset'!$B$21+1),K6+(G7+I7+H7+J7),NA())</f>
        <v>#N/A</v>
      </c>
      <c r="L7" s="4" t="e">
        <f>IF(A7&lt;('2. Syöttöarvot ja tulokset'!$B$21+1),L6,NA())</f>
        <v>#N/A</v>
      </c>
      <c r="M7" s="4" t="str">
        <f>IF(A7&lt;('2. Syöttöarvot ja tulokset'!$B$21+1),'2. Syöttöarvot ja tulokset'!$B$75*'2. Syöttöarvot ja tulokset'!$B$73," ")</f>
        <v xml:space="preserve"> </v>
      </c>
      <c r="N7" s="4" t="str">
        <f>IF(A7&lt;('2. Syöttöarvot ja tulokset'!$B$21+1),M7/((1+$P$2)^A7)," ")</f>
        <v xml:space="preserve"> </v>
      </c>
      <c r="O7" s="4" t="str">
        <f>IF(A7&lt;('2. Syöttöarvot ja tulokset'!$B$21+1),'2. Syöttöarvot ja tulokset'!$B$73*'2. Syöttöarvot ja tulokset'!$B$75+O6," ")</f>
        <v xml:space="preserve"> </v>
      </c>
      <c r="P7" s="4" t="str">
        <f>IF(A7&lt;('2. Syöttöarvot ja tulokset'!$B$21+1),(G7+I7+H7+J7)/((1+$P$2)^A7)," ")</f>
        <v xml:space="preserve"> </v>
      </c>
      <c r="Q7" s="4" t="str">
        <f>IF(A7&lt;('2. Syöttöarvot ja tulokset'!$B$21+1),Q6+P7," ")</f>
        <v xml:space="preserve"> </v>
      </c>
      <c r="R7" s="4" t="e">
        <f>IF(A7&lt;('2. Syöttöarvot ja tulokset'!$B$21+1),R6+G7+I7+J7+H7+T7-$V$6,NA())</f>
        <v>#N/A</v>
      </c>
      <c r="S7" s="4" t="str">
        <f>IF(A7&lt;('2. Syöttöarvot ja tulokset'!$B$21+1),'2. Syöttöarvot ja tulokset'!$B$79*(R6)," ")</f>
        <v xml:space="preserve"> </v>
      </c>
      <c r="T7" s="4">
        <f t="shared" ref="T7:T55" si="1">IF(S7&lt;0,S7,0)</f>
        <v>0</v>
      </c>
      <c r="U7" s="4" t="e">
        <f>IF(A7&lt;('2. Syöttöarvot ja tulokset'!$B$21+1),U6+(T7+I7+G7+H7+J7-$V$6)/((1+$P$2)^A7),NA())</f>
        <v>#N/A</v>
      </c>
      <c r="V7" s="4" t="str">
        <f>IF(A7&lt;('2. Syöttöarvot ja tulokset'!$B$21+1),V6+('2. Syöttöarvot ja tulokset'!$B$75*'2. Syöttöarvot ja tulokset'!$B$73)," ")</f>
        <v xml:space="preserve"> </v>
      </c>
      <c r="W7" s="4" t="e">
        <f>IF(A7&lt;('2. Syöttöarvot ja tulokset'!$B$21+1),W6+C7+Y7-$V$6,NA())</f>
        <v>#N/A</v>
      </c>
      <c r="X7" s="4" t="str">
        <f>IF(A7&lt;('2. Syöttöarvot ja tulokset'!$B$21+1),'2. Syöttöarvot ja tulokset'!$B$79*W6," ")</f>
        <v xml:space="preserve"> </v>
      </c>
      <c r="Y7" s="4">
        <f t="shared" ref="Y7:Y55" si="2">IF(X7&lt;0,X7,0)</f>
        <v>0</v>
      </c>
      <c r="Z7" s="4" t="e">
        <f>IF(A7&lt;('2. Syöttöarvot ja tulokset'!$B$21+1),Z6+(C7-$V$6+Y7)/((1+$P$2)^A7),NA())</f>
        <v>#N/A</v>
      </c>
      <c r="AA7" s="4" t="str">
        <f>IF(A7&lt;('2. Syöttöarvot ja tulokset'!$B$21+1),AA6+(G7+I7+H7+T7-$V$6)," ")</f>
        <v xml:space="preserve"> </v>
      </c>
      <c r="AB7" s="20" t="e">
        <f>IF(A7&lt;('2. Syöttöarvot ja tulokset'!$B$21+1),AA7/L7,NA())</f>
        <v>#N/A</v>
      </c>
      <c r="AC7" s="29" t="str">
        <f>IF(A7&lt;('2. Syöttöarvot ja tulokset'!$B$21+1),AC6+(C7+Y7-$V$6)," ")</f>
        <v xml:space="preserve"> </v>
      </c>
      <c r="AD7" s="20" t="e">
        <f>IF(A7&lt;('2. Syöttöarvot ja tulokset'!$B$21+1),AC7/L7,NA())</f>
        <v>#N/A</v>
      </c>
      <c r="AE7" t="str">
        <f>IF(A7&lt;('2. Syöttöarvot ja tulokset'!$B$21+1),-'2. Syöttöarvot ja tulokset'!$B$122*A7," ")</f>
        <v xml:space="preserve"> </v>
      </c>
      <c r="AF7" t="e">
        <f>IF(A7&lt;('2. Syöttöarvot ja tulokset'!$B$21+1),AE7/1000,NA())</f>
        <v>#N/A</v>
      </c>
    </row>
    <row r="8" spans="1:32" x14ac:dyDescent="0.35">
      <c r="A8">
        <f t="shared" si="0"/>
        <v>3</v>
      </c>
      <c r="B8" t="str">
        <f>IF(A8&lt;('2. Syöttöarvot ja tulokset'!$B$21+1),A8," ")</f>
        <v xml:space="preserve"> </v>
      </c>
      <c r="C8" s="4" t="str">
        <f>IF(A8&lt;('2. Syöttöarvot ja tulokset'!$B$21+1),'2. Syöttöarvot ja tulokset'!$B$99+'2. Syöttöarvot ja tulokset'!$B$101," ")</f>
        <v xml:space="preserve"> </v>
      </c>
      <c r="D8" s="4" t="e">
        <f>IF(A8&lt;('2. Syöttöarvot ja tulokset'!$B$21+1),D7+C8,NA())</f>
        <v>#N/A</v>
      </c>
      <c r="E8" s="4" t="str">
        <f>IF(B8&lt;('2. Syöttöarvot ja tulokset'!$B$21+1),C8/((1+$P$2)^A8)," ")</f>
        <v xml:space="preserve"> </v>
      </c>
      <c r="F8" s="4" t="str">
        <f>IF(A8&lt;('2. Syöttöarvot ja tulokset'!$B$21+1),F7+E8," ")</f>
        <v xml:space="preserve"> </v>
      </c>
      <c r="G8" s="4" t="str">
        <f>IF(A8&lt;('2. Syöttöarvot ja tulokset'!$B$21+1),G7*(1+'2. Syöttöarvot ja tulokset'!$B$44)," ")</f>
        <v xml:space="preserve"> </v>
      </c>
      <c r="H8" s="4" t="str">
        <f>IF(A8&lt;('2. Syöttöarvot ja tulokset'!$B$21+1),H7*(1+'2. Syöttöarvot ja tulokset'!$B$56)," ")</f>
        <v xml:space="preserve"> </v>
      </c>
      <c r="I8" s="4" t="str">
        <f>IF(A8&lt;('2. Syöttöarvot ja tulokset'!$B$21+1),I7*(1+'2. Syöttöarvot ja tulokset'!$B$32)," ")</f>
        <v xml:space="preserve"> </v>
      </c>
      <c r="J8" s="4" t="str">
        <f>IF(A8&lt;('2. Syöttöarvot ja tulokset'!$B$21+1),J7*(1+'2. Syöttöarvot ja tulokset'!$B$66)," ")</f>
        <v xml:space="preserve"> </v>
      </c>
      <c r="K8" s="4" t="e">
        <f>IF('Solution 1, (hidden)'!A8&lt;('2. Syöttöarvot ja tulokset'!$B$21+1),K7+(G8+I8+H8+J8),NA())</f>
        <v>#N/A</v>
      </c>
      <c r="L8" s="4" t="e">
        <f>IF(A8&lt;('2. Syöttöarvot ja tulokset'!$B$21+1),L7,NA())</f>
        <v>#N/A</v>
      </c>
      <c r="M8" s="4" t="str">
        <f>IF(A8&lt;('2. Syöttöarvot ja tulokset'!$B$21+1),'2. Syöttöarvot ja tulokset'!$B$75*'2. Syöttöarvot ja tulokset'!$B$73," ")</f>
        <v xml:space="preserve"> </v>
      </c>
      <c r="N8" s="4" t="str">
        <f>IF(A8&lt;('2. Syöttöarvot ja tulokset'!$B$21+1),M8/((1+$P$2)^A8)," ")</f>
        <v xml:space="preserve"> </v>
      </c>
      <c r="O8" s="4" t="str">
        <f>IF(A8&lt;('2. Syöttöarvot ja tulokset'!$B$21+1),'2. Syöttöarvot ja tulokset'!$B$73*'2. Syöttöarvot ja tulokset'!$B$75+O7," ")</f>
        <v xml:space="preserve"> </v>
      </c>
      <c r="P8" s="4" t="str">
        <f>IF(A8&lt;('2. Syöttöarvot ja tulokset'!$B$21+1),(G8+I8+H8+J8)/((1+$P$2)^A8)," ")</f>
        <v xml:space="preserve"> </v>
      </c>
      <c r="Q8" s="4" t="str">
        <f>IF(A8&lt;('2. Syöttöarvot ja tulokset'!$B$21+1),Q7+P8," ")</f>
        <v xml:space="preserve"> </v>
      </c>
      <c r="R8" s="4" t="e">
        <f>IF(A8&lt;('2. Syöttöarvot ja tulokset'!$B$21+1),R7+G8+I8+J8+H8+T8-$V$6,NA())</f>
        <v>#N/A</v>
      </c>
      <c r="S8" s="4" t="str">
        <f>IF(A8&lt;('2. Syöttöarvot ja tulokset'!$B$21+1),'2. Syöttöarvot ja tulokset'!$B$79*(R7)," ")</f>
        <v xml:space="preserve"> </v>
      </c>
      <c r="T8" s="4">
        <f t="shared" si="1"/>
        <v>0</v>
      </c>
      <c r="U8" s="4" t="e">
        <f>IF(A8&lt;('2. Syöttöarvot ja tulokset'!$B$21+1),U7+(T8+I8+G8+H8+J8-$V$6)/((1+$P$2)^A8),NA())</f>
        <v>#N/A</v>
      </c>
      <c r="V8" s="4" t="str">
        <f>IF(A8&lt;('2. Syöttöarvot ja tulokset'!$B$21+1),V7+('2. Syöttöarvot ja tulokset'!$B$75*'2. Syöttöarvot ja tulokset'!$B$73)," ")</f>
        <v xml:space="preserve"> </v>
      </c>
      <c r="W8" s="4" t="e">
        <f>IF(A8&lt;('2. Syöttöarvot ja tulokset'!$B$21+1),W7+C8+Y8-$V$6,NA())</f>
        <v>#N/A</v>
      </c>
      <c r="X8" s="4" t="str">
        <f>IF(A8&lt;('2. Syöttöarvot ja tulokset'!$B$21+1),'2. Syöttöarvot ja tulokset'!$B$79*W7," ")</f>
        <v xml:space="preserve"> </v>
      </c>
      <c r="Y8" s="4">
        <f t="shared" si="2"/>
        <v>0</v>
      </c>
      <c r="Z8" s="4" t="e">
        <f>IF(A8&lt;('2. Syöttöarvot ja tulokset'!$B$21+1),Z7+(C8-$V$6+Y8)/((1+$P$2)^A8),NA())</f>
        <v>#N/A</v>
      </c>
      <c r="AA8" s="4" t="str">
        <f>IF(A8&lt;('2. Syöttöarvot ja tulokset'!$B$21+1),AA7+(G8+I8+H8+T8-$V$6)," ")</f>
        <v xml:space="preserve"> </v>
      </c>
      <c r="AB8" s="20" t="e">
        <f>IF(A8&lt;('2. Syöttöarvot ja tulokset'!$B$21+1),AA8/L8,NA())</f>
        <v>#N/A</v>
      </c>
      <c r="AC8" s="29" t="str">
        <f>IF(A8&lt;('2. Syöttöarvot ja tulokset'!$B$21+1),AC7+(C8+Y8-$V$6)," ")</f>
        <v xml:space="preserve"> </v>
      </c>
      <c r="AD8" s="20" t="e">
        <f>IF(A8&lt;('2. Syöttöarvot ja tulokset'!$B$21+1),AC8/L8,NA())</f>
        <v>#N/A</v>
      </c>
      <c r="AE8" t="str">
        <f>IF(A8&lt;('2. Syöttöarvot ja tulokset'!$B$21+1),-'2. Syöttöarvot ja tulokset'!$B$122*A8," ")</f>
        <v xml:space="preserve"> </v>
      </c>
      <c r="AF8" t="e">
        <f>IF(A8&lt;('2. Syöttöarvot ja tulokset'!$B$21+1),AE8/1000,NA())</f>
        <v>#N/A</v>
      </c>
    </row>
    <row r="9" spans="1:32" x14ac:dyDescent="0.35">
      <c r="A9">
        <f t="shared" si="0"/>
        <v>4</v>
      </c>
      <c r="B9" t="str">
        <f>IF(A9&lt;('2. Syöttöarvot ja tulokset'!$B$21+1),A9," ")</f>
        <v xml:space="preserve"> </v>
      </c>
      <c r="C9" s="4" t="str">
        <f>IF(A9&lt;('2. Syöttöarvot ja tulokset'!$B$21+1),'2. Syöttöarvot ja tulokset'!$B$99+'2. Syöttöarvot ja tulokset'!$B$101," ")</f>
        <v xml:space="preserve"> </v>
      </c>
      <c r="D9" s="4" t="e">
        <f>IF(A9&lt;('2. Syöttöarvot ja tulokset'!$B$21+1),D8+C9,NA())</f>
        <v>#N/A</v>
      </c>
      <c r="E9" s="4" t="str">
        <f>IF(B9&lt;('2. Syöttöarvot ja tulokset'!$B$21+1),C9/((1+$P$2)^A9)," ")</f>
        <v xml:space="preserve"> </v>
      </c>
      <c r="F9" s="4" t="str">
        <f>IF(A9&lt;('2. Syöttöarvot ja tulokset'!$B$21+1),F8+E9," ")</f>
        <v xml:space="preserve"> </v>
      </c>
      <c r="G9" s="4" t="str">
        <f>IF(A9&lt;('2. Syöttöarvot ja tulokset'!$B$21+1),G8*(1+'2. Syöttöarvot ja tulokset'!$B$44)," ")</f>
        <v xml:space="preserve"> </v>
      </c>
      <c r="H9" s="4" t="str">
        <f>IF(A9&lt;('2. Syöttöarvot ja tulokset'!$B$21+1),H8*(1+'2. Syöttöarvot ja tulokset'!$B$56)," ")</f>
        <v xml:space="preserve"> </v>
      </c>
      <c r="I9" s="4" t="str">
        <f>IF(A9&lt;('2. Syöttöarvot ja tulokset'!$B$21+1),I8*(1+'2. Syöttöarvot ja tulokset'!$B$32)," ")</f>
        <v xml:space="preserve"> </v>
      </c>
      <c r="J9" s="4" t="str">
        <f>IF(A9&lt;('2. Syöttöarvot ja tulokset'!$B$21+1),J8*(1+'2. Syöttöarvot ja tulokset'!$B$66)," ")</f>
        <v xml:space="preserve"> </v>
      </c>
      <c r="K9" s="4" t="e">
        <f>IF('Solution 1, (hidden)'!A9&lt;('2. Syöttöarvot ja tulokset'!$B$21+1),K8+(G9+I9+H9+J9),NA())</f>
        <v>#N/A</v>
      </c>
      <c r="L9" s="4" t="e">
        <f>IF(A9&lt;('2. Syöttöarvot ja tulokset'!$B$21+1),L8,NA())</f>
        <v>#N/A</v>
      </c>
      <c r="M9" s="4" t="str">
        <f>IF(A9&lt;('2. Syöttöarvot ja tulokset'!$B$21+1),'2. Syöttöarvot ja tulokset'!$B$75*'2. Syöttöarvot ja tulokset'!$B$73," ")</f>
        <v xml:space="preserve"> </v>
      </c>
      <c r="N9" s="4" t="str">
        <f>IF(A9&lt;('2. Syöttöarvot ja tulokset'!$B$21+1),M9/((1+$P$2)^A9)," ")</f>
        <v xml:space="preserve"> </v>
      </c>
      <c r="O9" s="4" t="str">
        <f>IF(A9&lt;('2. Syöttöarvot ja tulokset'!$B$21+1),'2. Syöttöarvot ja tulokset'!$B$73*'2. Syöttöarvot ja tulokset'!$B$75+O8," ")</f>
        <v xml:space="preserve"> </v>
      </c>
      <c r="P9" s="4" t="str">
        <f>IF(A9&lt;('2. Syöttöarvot ja tulokset'!$B$21+1),(G9+I9+H9+J9)/((1+$P$2)^A9)," ")</f>
        <v xml:space="preserve"> </v>
      </c>
      <c r="Q9" s="4" t="str">
        <f>IF(A9&lt;('2. Syöttöarvot ja tulokset'!$B$21+1),Q8+P9," ")</f>
        <v xml:space="preserve"> </v>
      </c>
      <c r="R9" s="4" t="e">
        <f>IF(A9&lt;('2. Syöttöarvot ja tulokset'!$B$21+1),R8+G9+I9+J9+H9+T9-$V$6,NA())</f>
        <v>#N/A</v>
      </c>
      <c r="S9" s="4" t="str">
        <f>IF(A9&lt;('2. Syöttöarvot ja tulokset'!$B$21+1),'2. Syöttöarvot ja tulokset'!$B$79*(R8)," ")</f>
        <v xml:space="preserve"> </v>
      </c>
      <c r="T9" s="4">
        <f t="shared" si="1"/>
        <v>0</v>
      </c>
      <c r="U9" s="4" t="e">
        <f>IF(A9&lt;('2. Syöttöarvot ja tulokset'!$B$21+1),U8+(T9+I9+G9+H9+J9-$V$6)/((1+$P$2)^A9),NA())</f>
        <v>#N/A</v>
      </c>
      <c r="V9" s="4" t="str">
        <f>IF(A9&lt;('2. Syöttöarvot ja tulokset'!$B$21+1),V8+('2. Syöttöarvot ja tulokset'!$B$75*'2. Syöttöarvot ja tulokset'!$B$73)," ")</f>
        <v xml:space="preserve"> </v>
      </c>
      <c r="W9" s="4" t="e">
        <f>IF(A9&lt;('2. Syöttöarvot ja tulokset'!$B$21+1),W8+C9+Y9-$V$6,NA())</f>
        <v>#N/A</v>
      </c>
      <c r="X9" s="4" t="str">
        <f>IF(A9&lt;('2. Syöttöarvot ja tulokset'!$B$21+1),'2. Syöttöarvot ja tulokset'!$B$79*W8," ")</f>
        <v xml:space="preserve"> </v>
      </c>
      <c r="Y9" s="4">
        <f t="shared" si="2"/>
        <v>0</v>
      </c>
      <c r="Z9" s="4" t="e">
        <f>IF(A9&lt;('2. Syöttöarvot ja tulokset'!$B$21+1),Z8+(C9-$V$6+Y9)/((1+$P$2)^A9),NA())</f>
        <v>#N/A</v>
      </c>
      <c r="AA9" s="4" t="str">
        <f>IF(A9&lt;('2. Syöttöarvot ja tulokset'!$B$21+1),AA8+(G9+I9+H9+T9-$V$6)," ")</f>
        <v xml:space="preserve"> </v>
      </c>
      <c r="AB9" s="20" t="e">
        <f>IF(A9&lt;('2. Syöttöarvot ja tulokset'!$B$21+1),AA9/L9,NA())</f>
        <v>#N/A</v>
      </c>
      <c r="AC9" s="29" t="str">
        <f>IF(A9&lt;('2. Syöttöarvot ja tulokset'!$B$21+1),AC8+(C9+Y9-$V$6)," ")</f>
        <v xml:space="preserve"> </v>
      </c>
      <c r="AD9" s="20" t="e">
        <f>IF(A9&lt;('2. Syöttöarvot ja tulokset'!$B$21+1),AC9/L9,NA())</f>
        <v>#N/A</v>
      </c>
      <c r="AE9" t="str">
        <f>IF(A9&lt;('2. Syöttöarvot ja tulokset'!$B$21+1),-'2. Syöttöarvot ja tulokset'!$B$122*A9," ")</f>
        <v xml:space="preserve"> </v>
      </c>
      <c r="AF9" t="e">
        <f>IF(A9&lt;('2. Syöttöarvot ja tulokset'!$B$21+1),AE9/1000,NA())</f>
        <v>#N/A</v>
      </c>
    </row>
    <row r="10" spans="1:32" x14ac:dyDescent="0.35">
      <c r="A10">
        <f t="shared" si="0"/>
        <v>5</v>
      </c>
      <c r="B10" t="str">
        <f>IF(A10&lt;('2. Syöttöarvot ja tulokset'!$B$21+1),A10," ")</f>
        <v xml:space="preserve"> </v>
      </c>
      <c r="C10" s="4" t="str">
        <f>IF(A10&lt;('2. Syöttöarvot ja tulokset'!$B$21+1),'2. Syöttöarvot ja tulokset'!$B$99+'2. Syöttöarvot ja tulokset'!$B$101," ")</f>
        <v xml:space="preserve"> </v>
      </c>
      <c r="D10" s="4" t="e">
        <f>IF(A10&lt;('2. Syöttöarvot ja tulokset'!$B$21+1),D9+C10,NA())</f>
        <v>#N/A</v>
      </c>
      <c r="E10" s="4" t="str">
        <f>IF(B10&lt;('2. Syöttöarvot ja tulokset'!$B$21+1),C10/((1+$P$2)^A10)," ")</f>
        <v xml:space="preserve"> </v>
      </c>
      <c r="F10" s="4" t="str">
        <f>IF(A10&lt;('2. Syöttöarvot ja tulokset'!$B$21+1),F9+E10," ")</f>
        <v xml:space="preserve"> </v>
      </c>
      <c r="G10" s="4" t="str">
        <f>IF(A10&lt;('2. Syöttöarvot ja tulokset'!$B$21+1),G9*(1+'2. Syöttöarvot ja tulokset'!$B$44)," ")</f>
        <v xml:space="preserve"> </v>
      </c>
      <c r="H10" s="4" t="str">
        <f>IF(A10&lt;('2. Syöttöarvot ja tulokset'!$B$21+1),H9*(1+'2. Syöttöarvot ja tulokset'!$B$56)," ")</f>
        <v xml:space="preserve"> </v>
      </c>
      <c r="I10" s="4" t="str">
        <f>IF(A10&lt;('2. Syöttöarvot ja tulokset'!$B$21+1),I9*(1+'2. Syöttöarvot ja tulokset'!$B$32)," ")</f>
        <v xml:space="preserve"> </v>
      </c>
      <c r="J10" s="4" t="str">
        <f>IF(A10&lt;('2. Syöttöarvot ja tulokset'!$B$21+1),J9*(1+'2. Syöttöarvot ja tulokset'!$B$66)," ")</f>
        <v xml:space="preserve"> </v>
      </c>
      <c r="K10" s="4" t="e">
        <f>IF('Solution 1, (hidden)'!A10&lt;('2. Syöttöarvot ja tulokset'!$B$21+1),K9+(G10+I10+H10+J10),NA())</f>
        <v>#N/A</v>
      </c>
      <c r="L10" s="4" t="e">
        <f>IF(A10&lt;('2. Syöttöarvot ja tulokset'!$B$21+1),L9,NA())</f>
        <v>#N/A</v>
      </c>
      <c r="M10" s="4" t="str">
        <f>IF(A10&lt;('2. Syöttöarvot ja tulokset'!$B$21+1),'2. Syöttöarvot ja tulokset'!$B$75*'2. Syöttöarvot ja tulokset'!$B$73," ")</f>
        <v xml:space="preserve"> </v>
      </c>
      <c r="N10" s="4" t="str">
        <f>IF(A10&lt;('2. Syöttöarvot ja tulokset'!$B$21+1),M10/((1+$P$2)^A10)," ")</f>
        <v xml:space="preserve"> </v>
      </c>
      <c r="O10" s="4" t="str">
        <f>IF(A10&lt;('2. Syöttöarvot ja tulokset'!$B$21+1),'2. Syöttöarvot ja tulokset'!$B$73*'2. Syöttöarvot ja tulokset'!$B$75+O9," ")</f>
        <v xml:space="preserve"> </v>
      </c>
      <c r="P10" s="4" t="str">
        <f>IF(A10&lt;('2. Syöttöarvot ja tulokset'!$B$21+1),(G10+I10+H10+J10)/((1+$P$2)^A10)," ")</f>
        <v xml:space="preserve"> </v>
      </c>
      <c r="Q10" s="4" t="str">
        <f>IF(A10&lt;('2. Syöttöarvot ja tulokset'!$B$21+1),Q9+P10," ")</f>
        <v xml:space="preserve"> </v>
      </c>
      <c r="R10" s="4" t="e">
        <f>IF(A10&lt;('2. Syöttöarvot ja tulokset'!$B$21+1),R9+G10+I10+J10+H10+T10-$V$6,NA())</f>
        <v>#N/A</v>
      </c>
      <c r="S10" s="4" t="str">
        <f>IF(A10&lt;('2. Syöttöarvot ja tulokset'!$B$21+1),'2. Syöttöarvot ja tulokset'!$B$79*(R9)," ")</f>
        <v xml:space="preserve"> </v>
      </c>
      <c r="T10" s="4">
        <f t="shared" si="1"/>
        <v>0</v>
      </c>
      <c r="U10" s="4" t="e">
        <f>IF(A10&lt;('2. Syöttöarvot ja tulokset'!$B$21+1),U9+(T10+I10+G10+H10+J10-$V$6)/((1+$P$2)^A10),NA())</f>
        <v>#N/A</v>
      </c>
      <c r="V10" s="4" t="str">
        <f>IF(A10&lt;('2. Syöttöarvot ja tulokset'!$B$21+1),V9+('2. Syöttöarvot ja tulokset'!$B$75*'2. Syöttöarvot ja tulokset'!$B$73)," ")</f>
        <v xml:space="preserve"> </v>
      </c>
      <c r="W10" s="4" t="e">
        <f>IF(A10&lt;('2. Syöttöarvot ja tulokset'!$B$21+1),W9+C10+Y10-$V$6,NA())</f>
        <v>#N/A</v>
      </c>
      <c r="X10" s="4" t="str">
        <f>IF(A10&lt;('2. Syöttöarvot ja tulokset'!$B$21+1),'2. Syöttöarvot ja tulokset'!$B$79*W9," ")</f>
        <v xml:space="preserve"> </v>
      </c>
      <c r="Y10" s="4">
        <f t="shared" si="2"/>
        <v>0</v>
      </c>
      <c r="Z10" s="4" t="e">
        <f>IF(A10&lt;('2. Syöttöarvot ja tulokset'!$B$21+1),Z9+(C10-$V$6+Y10)/((1+$P$2)^A10),NA())</f>
        <v>#N/A</v>
      </c>
      <c r="AA10" s="4" t="str">
        <f>IF(A10&lt;('2. Syöttöarvot ja tulokset'!$B$21+1),AA9+(G10+I10+H10+T10-$V$6)," ")</f>
        <v xml:space="preserve"> </v>
      </c>
      <c r="AB10" s="20" t="e">
        <f>IF(A10&lt;('2. Syöttöarvot ja tulokset'!$B$21+1),AA10/L10,NA())</f>
        <v>#N/A</v>
      </c>
      <c r="AC10" s="29" t="str">
        <f>IF(A10&lt;('2. Syöttöarvot ja tulokset'!$B$21+1),AC9+(C10+Y10-$V$6)," ")</f>
        <v xml:space="preserve"> </v>
      </c>
      <c r="AD10" s="20" t="e">
        <f>IF(A10&lt;('2. Syöttöarvot ja tulokset'!$B$21+1),AC10/L10,NA())</f>
        <v>#N/A</v>
      </c>
      <c r="AE10" t="str">
        <f>IF(A10&lt;('2. Syöttöarvot ja tulokset'!$B$21+1),-'2. Syöttöarvot ja tulokset'!$B$122*A10," ")</f>
        <v xml:space="preserve"> </v>
      </c>
      <c r="AF10" t="e">
        <f>IF(A10&lt;('2. Syöttöarvot ja tulokset'!$B$21+1),AE10/1000,NA())</f>
        <v>#N/A</v>
      </c>
    </row>
    <row r="11" spans="1:32" x14ac:dyDescent="0.35">
      <c r="A11">
        <f t="shared" si="0"/>
        <v>6</v>
      </c>
      <c r="B11" t="str">
        <f>IF(A11&lt;('2. Syöttöarvot ja tulokset'!$B$21+1),A11," ")</f>
        <v xml:space="preserve"> </v>
      </c>
      <c r="C11" s="4" t="str">
        <f>IF(A11&lt;('2. Syöttöarvot ja tulokset'!$B$21+1),'2. Syöttöarvot ja tulokset'!$B$99+'2. Syöttöarvot ja tulokset'!$B$101," ")</f>
        <v xml:space="preserve"> </v>
      </c>
      <c r="D11" s="4" t="e">
        <f>IF(A11&lt;('2. Syöttöarvot ja tulokset'!$B$21+1),D10+C11,NA())</f>
        <v>#N/A</v>
      </c>
      <c r="E11" s="4" t="str">
        <f>IF(B11&lt;('2. Syöttöarvot ja tulokset'!$B$21+1),C11/((1+$P$2)^A11)," ")</f>
        <v xml:space="preserve"> </v>
      </c>
      <c r="F11" s="4" t="str">
        <f>IF(A11&lt;('2. Syöttöarvot ja tulokset'!$B$21+1),F10+E11," ")</f>
        <v xml:space="preserve"> </v>
      </c>
      <c r="G11" s="4" t="str">
        <f>IF(A11&lt;('2. Syöttöarvot ja tulokset'!$B$21+1),G10*(1+'2. Syöttöarvot ja tulokset'!$B$44)," ")</f>
        <v xml:space="preserve"> </v>
      </c>
      <c r="H11" s="4" t="str">
        <f>IF(A11&lt;('2. Syöttöarvot ja tulokset'!$B$21+1),H10*(1+'2. Syöttöarvot ja tulokset'!$B$56)," ")</f>
        <v xml:space="preserve"> </v>
      </c>
      <c r="I11" s="4" t="str">
        <f>IF(A11&lt;('2. Syöttöarvot ja tulokset'!$B$21+1),I10*(1+'2. Syöttöarvot ja tulokset'!$B$32)," ")</f>
        <v xml:space="preserve"> </v>
      </c>
      <c r="J11" s="4" t="str">
        <f>IF(A11&lt;('2. Syöttöarvot ja tulokset'!$B$21+1),J10*(1+'2. Syöttöarvot ja tulokset'!$B$66)," ")</f>
        <v xml:space="preserve"> </v>
      </c>
      <c r="K11" s="4" t="e">
        <f>IF('Solution 1, (hidden)'!A11&lt;('2. Syöttöarvot ja tulokset'!$B$21+1),K10+(G11+I11+H11+J11),NA())</f>
        <v>#N/A</v>
      </c>
      <c r="L11" s="4" t="e">
        <f>IF(A11&lt;('2. Syöttöarvot ja tulokset'!$B$21+1),L10,NA())</f>
        <v>#N/A</v>
      </c>
      <c r="M11" s="4" t="str">
        <f>IF(A11&lt;('2. Syöttöarvot ja tulokset'!$B$21+1),'2. Syöttöarvot ja tulokset'!$B$75*'2. Syöttöarvot ja tulokset'!$B$73," ")</f>
        <v xml:space="preserve"> </v>
      </c>
      <c r="N11" s="4" t="str">
        <f>IF(A11&lt;('2. Syöttöarvot ja tulokset'!$B$21+1),M11/((1+$P$2)^A11)," ")</f>
        <v xml:space="preserve"> </v>
      </c>
      <c r="O11" s="4" t="str">
        <f>IF(A11&lt;('2. Syöttöarvot ja tulokset'!$B$21+1),'2. Syöttöarvot ja tulokset'!$B$73*'2. Syöttöarvot ja tulokset'!$B$75+O10," ")</f>
        <v xml:space="preserve"> </v>
      </c>
      <c r="P11" s="4" t="str">
        <f>IF(A11&lt;('2. Syöttöarvot ja tulokset'!$B$21+1),(G11+I11+H11+J11)/((1+$P$2)^A11)," ")</f>
        <v xml:space="preserve"> </v>
      </c>
      <c r="Q11" s="4" t="str">
        <f>IF(A11&lt;('2. Syöttöarvot ja tulokset'!$B$21+1),Q10+P11," ")</f>
        <v xml:space="preserve"> </v>
      </c>
      <c r="R11" s="4" t="e">
        <f>IF(A11&lt;('2. Syöttöarvot ja tulokset'!$B$21+1),R10+G11+I11+J11+H11+T11-$V$6,NA())</f>
        <v>#N/A</v>
      </c>
      <c r="S11" s="4" t="str">
        <f>IF(A11&lt;('2. Syöttöarvot ja tulokset'!$B$21+1),'2. Syöttöarvot ja tulokset'!$B$79*(R10)," ")</f>
        <v xml:space="preserve"> </v>
      </c>
      <c r="T11" s="4">
        <f t="shared" si="1"/>
        <v>0</v>
      </c>
      <c r="U11" s="4" t="e">
        <f>IF(A11&lt;('2. Syöttöarvot ja tulokset'!$B$21+1),U10+(T11+I11+G11+H11+J11-$V$6)/((1+$P$2)^A11),NA())</f>
        <v>#N/A</v>
      </c>
      <c r="V11" s="4" t="str">
        <f>IF(A11&lt;('2. Syöttöarvot ja tulokset'!$B$21+1),V10+('2. Syöttöarvot ja tulokset'!$B$75*'2. Syöttöarvot ja tulokset'!$B$73)," ")</f>
        <v xml:space="preserve"> </v>
      </c>
      <c r="W11" s="4" t="e">
        <f>IF(A11&lt;('2. Syöttöarvot ja tulokset'!$B$21+1),W10+C11+Y11-$V$6,NA())</f>
        <v>#N/A</v>
      </c>
      <c r="X11" s="4" t="str">
        <f>IF(A11&lt;('2. Syöttöarvot ja tulokset'!$B$21+1),'2. Syöttöarvot ja tulokset'!$B$79*W10," ")</f>
        <v xml:space="preserve"> </v>
      </c>
      <c r="Y11" s="4">
        <f t="shared" si="2"/>
        <v>0</v>
      </c>
      <c r="Z11" s="4" t="e">
        <f>IF(A11&lt;('2. Syöttöarvot ja tulokset'!$B$21+1),Z10+(C11-$V$6+Y11)/((1+$P$2)^A11),NA())</f>
        <v>#N/A</v>
      </c>
      <c r="AA11" s="4" t="str">
        <f>IF(A11&lt;('2. Syöttöarvot ja tulokset'!$B$21+1),AA10+(G11+I11+H11+T11-$V$6)," ")</f>
        <v xml:space="preserve"> </v>
      </c>
      <c r="AB11" s="20" t="e">
        <f>IF(A11&lt;('2. Syöttöarvot ja tulokset'!$B$21+1),AA11/L11,NA())</f>
        <v>#N/A</v>
      </c>
      <c r="AC11" s="29" t="str">
        <f>IF(A11&lt;('2. Syöttöarvot ja tulokset'!$B$21+1),AC10+(C11+Y11-$V$6)," ")</f>
        <v xml:space="preserve"> </v>
      </c>
      <c r="AD11" s="20" t="e">
        <f>IF(A11&lt;('2. Syöttöarvot ja tulokset'!$B$21+1),AC11/L11,NA())</f>
        <v>#N/A</v>
      </c>
      <c r="AE11" t="str">
        <f>IF(A11&lt;('2. Syöttöarvot ja tulokset'!$B$21+1),-'2. Syöttöarvot ja tulokset'!$B$122*A11," ")</f>
        <v xml:space="preserve"> </v>
      </c>
      <c r="AF11" t="e">
        <f>IF(A11&lt;('2. Syöttöarvot ja tulokset'!$B$21+1),AE11/1000,NA())</f>
        <v>#N/A</v>
      </c>
    </row>
    <row r="12" spans="1:32" x14ac:dyDescent="0.35">
      <c r="A12">
        <f t="shared" si="0"/>
        <v>7</v>
      </c>
      <c r="B12" t="str">
        <f>IF(A12&lt;('2. Syöttöarvot ja tulokset'!$B$21+1),A12," ")</f>
        <v xml:space="preserve"> </v>
      </c>
      <c r="C12" s="4" t="str">
        <f>IF(A12&lt;('2. Syöttöarvot ja tulokset'!$B$21+1),'2. Syöttöarvot ja tulokset'!$B$99+'2. Syöttöarvot ja tulokset'!$B$101," ")</f>
        <v xml:space="preserve"> </v>
      </c>
      <c r="D12" s="4" t="e">
        <f>IF(A12&lt;('2. Syöttöarvot ja tulokset'!$B$21+1),D11+C12,NA())</f>
        <v>#N/A</v>
      </c>
      <c r="E12" s="4" t="str">
        <f>IF(B12&lt;('2. Syöttöarvot ja tulokset'!$B$21+1),C12/((1+$P$2)^A12)," ")</f>
        <v xml:space="preserve"> </v>
      </c>
      <c r="F12" s="4" t="str">
        <f>IF(A12&lt;('2. Syöttöarvot ja tulokset'!$B$21+1),F11+E12," ")</f>
        <v xml:space="preserve"> </v>
      </c>
      <c r="G12" s="4" t="str">
        <f>IF(A12&lt;('2. Syöttöarvot ja tulokset'!$B$21+1),G11*(1+'2. Syöttöarvot ja tulokset'!$B$44)," ")</f>
        <v xml:space="preserve"> </v>
      </c>
      <c r="H12" s="4" t="str">
        <f>IF(A12&lt;('2. Syöttöarvot ja tulokset'!$B$21+1),H11*(1+'2. Syöttöarvot ja tulokset'!$B$56)," ")</f>
        <v xml:space="preserve"> </v>
      </c>
      <c r="I12" s="4" t="str">
        <f>IF(A12&lt;('2. Syöttöarvot ja tulokset'!$B$21+1),I11*(1+'2. Syöttöarvot ja tulokset'!$B$32)," ")</f>
        <v xml:space="preserve"> </v>
      </c>
      <c r="J12" s="4" t="str">
        <f>IF(A12&lt;('2. Syöttöarvot ja tulokset'!$B$21+1),J11*(1+'2. Syöttöarvot ja tulokset'!$B$66)," ")</f>
        <v xml:space="preserve"> </v>
      </c>
      <c r="K12" s="4" t="e">
        <f>IF('Solution 1, (hidden)'!A12&lt;('2. Syöttöarvot ja tulokset'!$B$21+1),K11+(G12+I12+H12+J12),NA())</f>
        <v>#N/A</v>
      </c>
      <c r="L12" s="4" t="e">
        <f>IF(A12&lt;('2. Syöttöarvot ja tulokset'!$B$21+1),L11,NA())</f>
        <v>#N/A</v>
      </c>
      <c r="M12" s="4" t="str">
        <f>IF(A12&lt;('2. Syöttöarvot ja tulokset'!$B$21+1),'2. Syöttöarvot ja tulokset'!$B$75*'2. Syöttöarvot ja tulokset'!$B$73," ")</f>
        <v xml:space="preserve"> </v>
      </c>
      <c r="N12" s="4" t="str">
        <f>IF(A12&lt;('2. Syöttöarvot ja tulokset'!$B$21+1),M12/((1+$P$2)^A12)," ")</f>
        <v xml:space="preserve"> </v>
      </c>
      <c r="O12" s="4" t="str">
        <f>IF(A12&lt;('2. Syöttöarvot ja tulokset'!$B$21+1),'2. Syöttöarvot ja tulokset'!$B$73*'2. Syöttöarvot ja tulokset'!$B$75+O11," ")</f>
        <v xml:space="preserve"> </v>
      </c>
      <c r="P12" s="4" t="str">
        <f>IF(A12&lt;('2. Syöttöarvot ja tulokset'!$B$21+1),(G12+I12+H12+J12)/((1+$P$2)^A12)," ")</f>
        <v xml:space="preserve"> </v>
      </c>
      <c r="Q12" s="4" t="str">
        <f>IF(A12&lt;('2. Syöttöarvot ja tulokset'!$B$21+1),Q11+P12," ")</f>
        <v xml:space="preserve"> </v>
      </c>
      <c r="R12" s="4" t="e">
        <f>IF(A12&lt;('2. Syöttöarvot ja tulokset'!$B$21+1),R11+G12+I12+J12+H12+T12-$V$6,NA())</f>
        <v>#N/A</v>
      </c>
      <c r="S12" s="4" t="str">
        <f>IF(A12&lt;('2. Syöttöarvot ja tulokset'!$B$21+1),'2. Syöttöarvot ja tulokset'!$B$79*(R11)," ")</f>
        <v xml:space="preserve"> </v>
      </c>
      <c r="T12" s="4">
        <f t="shared" si="1"/>
        <v>0</v>
      </c>
      <c r="U12" s="4" t="e">
        <f>IF(A12&lt;('2. Syöttöarvot ja tulokset'!$B$21+1),U11+(T12+I12+G12+H12+J12-$V$6)/((1+$P$2)^A12),NA())</f>
        <v>#N/A</v>
      </c>
      <c r="V12" s="4" t="str">
        <f>IF(A12&lt;('2. Syöttöarvot ja tulokset'!$B$21+1),V11+('2. Syöttöarvot ja tulokset'!$B$75*'2. Syöttöarvot ja tulokset'!$B$73)," ")</f>
        <v xml:space="preserve"> </v>
      </c>
      <c r="W12" s="4" t="e">
        <f>IF(A12&lt;('2. Syöttöarvot ja tulokset'!$B$21+1),W11+C12+Y12-$V$6,NA())</f>
        <v>#N/A</v>
      </c>
      <c r="X12" s="4" t="str">
        <f>IF(A12&lt;('2. Syöttöarvot ja tulokset'!$B$21+1),'2. Syöttöarvot ja tulokset'!$B$79*W11," ")</f>
        <v xml:space="preserve"> </v>
      </c>
      <c r="Y12" s="4">
        <f t="shared" si="2"/>
        <v>0</v>
      </c>
      <c r="Z12" s="4" t="e">
        <f>IF(A12&lt;('2. Syöttöarvot ja tulokset'!$B$21+1),Z11+(C12-$V$6+Y12)/((1+$P$2)^A12),NA())</f>
        <v>#N/A</v>
      </c>
      <c r="AA12" s="4" t="str">
        <f>IF(A12&lt;('2. Syöttöarvot ja tulokset'!$B$21+1),AA11+(G12+I12+H12+T12-$V$6)," ")</f>
        <v xml:space="preserve"> </v>
      </c>
      <c r="AB12" s="20" t="e">
        <f>IF(A12&lt;('2. Syöttöarvot ja tulokset'!$B$21+1),AA12/L12,NA())</f>
        <v>#N/A</v>
      </c>
      <c r="AC12" s="29" t="str">
        <f>IF(A12&lt;('2. Syöttöarvot ja tulokset'!$B$21+1),AC11+(C12+Y12-$V$6)," ")</f>
        <v xml:space="preserve"> </v>
      </c>
      <c r="AD12" s="20" t="e">
        <f>IF(A12&lt;('2. Syöttöarvot ja tulokset'!$B$21+1),AC12/L12,NA())</f>
        <v>#N/A</v>
      </c>
      <c r="AE12" t="str">
        <f>IF(A12&lt;('2. Syöttöarvot ja tulokset'!$B$21+1),-'2. Syöttöarvot ja tulokset'!$B$122*A12," ")</f>
        <v xml:space="preserve"> </v>
      </c>
      <c r="AF12" t="e">
        <f>IF(A12&lt;('2. Syöttöarvot ja tulokset'!$B$21+1),AE12/1000,NA())</f>
        <v>#N/A</v>
      </c>
    </row>
    <row r="13" spans="1:32" x14ac:dyDescent="0.35">
      <c r="A13">
        <f t="shared" si="0"/>
        <v>8</v>
      </c>
      <c r="B13" t="str">
        <f>IF(A13&lt;('2. Syöttöarvot ja tulokset'!$B$21+1),A13," ")</f>
        <v xml:space="preserve"> </v>
      </c>
      <c r="C13" s="4" t="str">
        <f>IF(A13&lt;('2. Syöttöarvot ja tulokset'!$B$21+1),'2. Syöttöarvot ja tulokset'!$B$99+'2. Syöttöarvot ja tulokset'!$B$101," ")</f>
        <v xml:space="preserve"> </v>
      </c>
      <c r="D13" s="4" t="e">
        <f>IF(A13&lt;('2. Syöttöarvot ja tulokset'!$B$21+1),D12+C13,NA())</f>
        <v>#N/A</v>
      </c>
      <c r="E13" s="4" t="str">
        <f>IF(B13&lt;('2. Syöttöarvot ja tulokset'!$B$21+1),C13/((1+$P$2)^A13)," ")</f>
        <v xml:space="preserve"> </v>
      </c>
      <c r="F13" s="4" t="str">
        <f>IF(A13&lt;('2. Syöttöarvot ja tulokset'!$B$21+1),F12+E13," ")</f>
        <v xml:space="preserve"> </v>
      </c>
      <c r="G13" s="4" t="str">
        <f>IF(A13&lt;('2. Syöttöarvot ja tulokset'!$B$21+1),G12*(1+'2. Syöttöarvot ja tulokset'!$B$44)," ")</f>
        <v xml:space="preserve"> </v>
      </c>
      <c r="H13" s="4" t="str">
        <f>IF(A13&lt;('2. Syöttöarvot ja tulokset'!$B$21+1),H12*(1+'2. Syöttöarvot ja tulokset'!$B$56)," ")</f>
        <v xml:space="preserve"> </v>
      </c>
      <c r="I13" s="4" t="str">
        <f>IF(A13&lt;('2. Syöttöarvot ja tulokset'!$B$21+1),I12*(1+'2. Syöttöarvot ja tulokset'!$B$32)," ")</f>
        <v xml:space="preserve"> </v>
      </c>
      <c r="J13" s="4" t="str">
        <f>IF(A13&lt;('2. Syöttöarvot ja tulokset'!$B$21+1),J12*(1+'2. Syöttöarvot ja tulokset'!$B$66)," ")</f>
        <v xml:space="preserve"> </v>
      </c>
      <c r="K13" s="4" t="e">
        <f>IF('Solution 1, (hidden)'!A13&lt;('2. Syöttöarvot ja tulokset'!$B$21+1),K12+(G13+I13+H13+J13),NA())</f>
        <v>#N/A</v>
      </c>
      <c r="L13" s="4" t="e">
        <f>IF(A13&lt;('2. Syöttöarvot ja tulokset'!$B$21+1),L12,NA())</f>
        <v>#N/A</v>
      </c>
      <c r="M13" s="4" t="str">
        <f>IF(A13&lt;('2. Syöttöarvot ja tulokset'!$B$21+1),'2. Syöttöarvot ja tulokset'!$B$75*'2. Syöttöarvot ja tulokset'!$B$73," ")</f>
        <v xml:space="preserve"> </v>
      </c>
      <c r="N13" s="4" t="str">
        <f>IF(A13&lt;('2. Syöttöarvot ja tulokset'!$B$21+1),M13/((1+$P$2)^A13)," ")</f>
        <v xml:space="preserve"> </v>
      </c>
      <c r="O13" s="4" t="str">
        <f>IF(A13&lt;('2. Syöttöarvot ja tulokset'!$B$21+1),'2. Syöttöarvot ja tulokset'!$B$73*'2. Syöttöarvot ja tulokset'!$B$75+O12," ")</f>
        <v xml:space="preserve"> </v>
      </c>
      <c r="P13" s="4" t="str">
        <f>IF(A13&lt;('2. Syöttöarvot ja tulokset'!$B$21+1),(G13+I13+H13+J13)/((1+$P$2)^A13)," ")</f>
        <v xml:space="preserve"> </v>
      </c>
      <c r="Q13" s="4" t="str">
        <f>IF(A13&lt;('2. Syöttöarvot ja tulokset'!$B$21+1),Q12+P13," ")</f>
        <v xml:space="preserve"> </v>
      </c>
      <c r="R13" s="4" t="e">
        <f>IF(A13&lt;('2. Syöttöarvot ja tulokset'!$B$21+1),R12+G13+I13+J13+H13+T13-$V$6,NA())</f>
        <v>#N/A</v>
      </c>
      <c r="S13" s="4" t="str">
        <f>IF(A13&lt;('2. Syöttöarvot ja tulokset'!$B$21+1),'2. Syöttöarvot ja tulokset'!$B$79*(R12)," ")</f>
        <v xml:space="preserve"> </v>
      </c>
      <c r="T13" s="4">
        <f t="shared" si="1"/>
        <v>0</v>
      </c>
      <c r="U13" s="4" t="e">
        <f>IF(A13&lt;('2. Syöttöarvot ja tulokset'!$B$21+1),U12+(T13+I13+G13+H13+J13-$V$6)/((1+$P$2)^A13),NA())</f>
        <v>#N/A</v>
      </c>
      <c r="V13" s="4" t="str">
        <f>IF(A13&lt;('2. Syöttöarvot ja tulokset'!$B$21+1),V12+('2. Syöttöarvot ja tulokset'!$B$75*'2. Syöttöarvot ja tulokset'!$B$73)," ")</f>
        <v xml:space="preserve"> </v>
      </c>
      <c r="W13" s="4" t="e">
        <f>IF(A13&lt;('2. Syöttöarvot ja tulokset'!$B$21+1),W12+C13+Y13-$V$6,NA())</f>
        <v>#N/A</v>
      </c>
      <c r="X13" s="4" t="str">
        <f>IF(A13&lt;('2. Syöttöarvot ja tulokset'!$B$21+1),'2. Syöttöarvot ja tulokset'!$B$79*W12," ")</f>
        <v xml:space="preserve"> </v>
      </c>
      <c r="Y13" s="4">
        <f t="shared" si="2"/>
        <v>0</v>
      </c>
      <c r="Z13" s="4" t="e">
        <f>IF(A13&lt;('2. Syöttöarvot ja tulokset'!$B$21+1),Z12+(C13-$V$6+Y13)/((1+$P$2)^A13),NA())</f>
        <v>#N/A</v>
      </c>
      <c r="AA13" s="4" t="str">
        <f>IF(A13&lt;('2. Syöttöarvot ja tulokset'!$B$21+1),AA12+(G13+I13+H13+T13-$V$6)," ")</f>
        <v xml:space="preserve"> </v>
      </c>
      <c r="AB13" s="20" t="e">
        <f>IF(A13&lt;('2. Syöttöarvot ja tulokset'!$B$21+1),AA13/L13,NA())</f>
        <v>#N/A</v>
      </c>
      <c r="AC13" s="29" t="str">
        <f>IF(A13&lt;('2. Syöttöarvot ja tulokset'!$B$21+1),AC12+(C13+Y13-$V$6)," ")</f>
        <v xml:space="preserve"> </v>
      </c>
      <c r="AD13" s="20" t="e">
        <f>IF(A13&lt;('2. Syöttöarvot ja tulokset'!$B$21+1),AC13/L13,NA())</f>
        <v>#N/A</v>
      </c>
      <c r="AE13" t="str">
        <f>IF(A13&lt;('2. Syöttöarvot ja tulokset'!$B$21+1),-'2. Syöttöarvot ja tulokset'!$B$122*A13," ")</f>
        <v xml:space="preserve"> </v>
      </c>
      <c r="AF13" t="e">
        <f>IF(A13&lt;('2. Syöttöarvot ja tulokset'!$B$21+1),AE13/1000,NA())</f>
        <v>#N/A</v>
      </c>
    </row>
    <row r="14" spans="1:32" x14ac:dyDescent="0.35">
      <c r="A14">
        <f t="shared" si="0"/>
        <v>9</v>
      </c>
      <c r="B14" t="str">
        <f>IF(A14&lt;('2. Syöttöarvot ja tulokset'!$B$21+1),A14," ")</f>
        <v xml:space="preserve"> </v>
      </c>
      <c r="C14" s="4" t="str">
        <f>IF(A14&lt;('2. Syöttöarvot ja tulokset'!$B$21+1),'2. Syöttöarvot ja tulokset'!$B$99+'2. Syöttöarvot ja tulokset'!$B$101," ")</f>
        <v xml:space="preserve"> </v>
      </c>
      <c r="D14" s="4" t="e">
        <f>IF(A14&lt;('2. Syöttöarvot ja tulokset'!$B$21+1),D13+C14,NA())</f>
        <v>#N/A</v>
      </c>
      <c r="E14" s="4" t="str">
        <f>IF(B14&lt;('2. Syöttöarvot ja tulokset'!$B$21+1),C14/((1+$P$2)^A14)," ")</f>
        <v xml:space="preserve"> </v>
      </c>
      <c r="F14" s="4" t="str">
        <f>IF(A14&lt;('2. Syöttöarvot ja tulokset'!$B$21+1),F13+E14," ")</f>
        <v xml:space="preserve"> </v>
      </c>
      <c r="G14" s="4" t="str">
        <f>IF(A14&lt;('2. Syöttöarvot ja tulokset'!$B$21+1),G13*(1+'2. Syöttöarvot ja tulokset'!$B$44)," ")</f>
        <v xml:space="preserve"> </v>
      </c>
      <c r="H14" s="4" t="str">
        <f>IF(A14&lt;('2. Syöttöarvot ja tulokset'!$B$21+1),H13*(1+'2. Syöttöarvot ja tulokset'!$B$56)," ")</f>
        <v xml:space="preserve"> </v>
      </c>
      <c r="I14" s="4" t="str">
        <f>IF(A14&lt;('2. Syöttöarvot ja tulokset'!$B$21+1),I13*(1+'2. Syöttöarvot ja tulokset'!$B$32)," ")</f>
        <v xml:space="preserve"> </v>
      </c>
      <c r="J14" s="4" t="str">
        <f>IF(A14&lt;('2. Syöttöarvot ja tulokset'!$B$21+1),J13*(1+'2. Syöttöarvot ja tulokset'!$B$66)," ")</f>
        <v xml:space="preserve"> </v>
      </c>
      <c r="K14" s="4" t="e">
        <f>IF('Solution 1, (hidden)'!A14&lt;('2. Syöttöarvot ja tulokset'!$B$21+1),K13+(G14+I14+H14+J14),NA())</f>
        <v>#N/A</v>
      </c>
      <c r="L14" s="4" t="e">
        <f>IF(A14&lt;('2. Syöttöarvot ja tulokset'!$B$21+1),L13,NA())</f>
        <v>#N/A</v>
      </c>
      <c r="M14" s="4" t="str">
        <f>IF(A14&lt;('2. Syöttöarvot ja tulokset'!$B$21+1),'2. Syöttöarvot ja tulokset'!$B$75*'2. Syöttöarvot ja tulokset'!$B$73," ")</f>
        <v xml:space="preserve"> </v>
      </c>
      <c r="N14" s="4" t="str">
        <f>IF(A14&lt;('2. Syöttöarvot ja tulokset'!$B$21+1),M14/((1+$P$2)^A14)," ")</f>
        <v xml:space="preserve"> </v>
      </c>
      <c r="O14" s="4" t="str">
        <f>IF(A14&lt;('2. Syöttöarvot ja tulokset'!$B$21+1),'2. Syöttöarvot ja tulokset'!$B$73*'2. Syöttöarvot ja tulokset'!$B$75+O13," ")</f>
        <v xml:space="preserve"> </v>
      </c>
      <c r="P14" s="4" t="str">
        <f>IF(A14&lt;('2. Syöttöarvot ja tulokset'!$B$21+1),(G14+I14+H14+J14)/((1+$P$2)^A14)," ")</f>
        <v xml:space="preserve"> </v>
      </c>
      <c r="Q14" s="4" t="str">
        <f>IF(A14&lt;('2. Syöttöarvot ja tulokset'!$B$21+1),Q13+P14," ")</f>
        <v xml:space="preserve"> </v>
      </c>
      <c r="R14" s="4" t="e">
        <f>IF(A14&lt;('2. Syöttöarvot ja tulokset'!$B$21+1),R13+G14+I14+J14+H14+T14-$V$6,NA())</f>
        <v>#N/A</v>
      </c>
      <c r="S14" s="4" t="str">
        <f>IF(A14&lt;('2. Syöttöarvot ja tulokset'!$B$21+1),'2. Syöttöarvot ja tulokset'!$B$79*(R13)," ")</f>
        <v xml:space="preserve"> </v>
      </c>
      <c r="T14" s="4">
        <f t="shared" si="1"/>
        <v>0</v>
      </c>
      <c r="U14" s="4" t="e">
        <f>IF(A14&lt;('2. Syöttöarvot ja tulokset'!$B$21+1),U13+(T14+I14+G14+H14+J14-$V$6)/((1+$P$2)^A14),NA())</f>
        <v>#N/A</v>
      </c>
      <c r="V14" s="4" t="str">
        <f>IF(A14&lt;('2. Syöttöarvot ja tulokset'!$B$21+1),V13+('2. Syöttöarvot ja tulokset'!$B$75*'2. Syöttöarvot ja tulokset'!$B$73)," ")</f>
        <v xml:space="preserve"> </v>
      </c>
      <c r="W14" s="4" t="e">
        <f>IF(A14&lt;('2. Syöttöarvot ja tulokset'!$B$21+1),W13+C14+Y14-$V$6,NA())</f>
        <v>#N/A</v>
      </c>
      <c r="X14" s="4" t="str">
        <f>IF(A14&lt;('2. Syöttöarvot ja tulokset'!$B$21+1),'2. Syöttöarvot ja tulokset'!$B$79*W13," ")</f>
        <v xml:space="preserve"> </v>
      </c>
      <c r="Y14" s="4">
        <f t="shared" si="2"/>
        <v>0</v>
      </c>
      <c r="Z14" s="4" t="e">
        <f>IF(A14&lt;('2. Syöttöarvot ja tulokset'!$B$21+1),Z13+(C14-$V$6+Y14)/((1+$P$2)^A14),NA())</f>
        <v>#N/A</v>
      </c>
      <c r="AA14" s="4" t="str">
        <f>IF(A14&lt;('2. Syöttöarvot ja tulokset'!$B$21+1),AA13+(G14+I14+H14+T14-$V$6)," ")</f>
        <v xml:space="preserve"> </v>
      </c>
      <c r="AB14" s="20" t="e">
        <f>IF(A14&lt;('2. Syöttöarvot ja tulokset'!$B$21+1),AA14/L14,NA())</f>
        <v>#N/A</v>
      </c>
      <c r="AC14" s="29" t="str">
        <f>IF(A14&lt;('2. Syöttöarvot ja tulokset'!$B$21+1),AC13+(C14+Y14-$V$6)," ")</f>
        <v xml:space="preserve"> </v>
      </c>
      <c r="AD14" s="20" t="e">
        <f>IF(A14&lt;('2. Syöttöarvot ja tulokset'!$B$21+1),AC14/L14,NA())</f>
        <v>#N/A</v>
      </c>
      <c r="AE14" t="str">
        <f>IF(A14&lt;('2. Syöttöarvot ja tulokset'!$B$21+1),-'2. Syöttöarvot ja tulokset'!$B$122*A14," ")</f>
        <v xml:space="preserve"> </v>
      </c>
      <c r="AF14" t="e">
        <f>IF(A14&lt;('2. Syöttöarvot ja tulokset'!$B$21+1),AE14/1000,NA())</f>
        <v>#N/A</v>
      </c>
    </row>
    <row r="15" spans="1:32" x14ac:dyDescent="0.35">
      <c r="A15">
        <f t="shared" si="0"/>
        <v>10</v>
      </c>
      <c r="B15" t="str">
        <f>IF(A15&lt;('2. Syöttöarvot ja tulokset'!$B$21+1),A15," ")</f>
        <v xml:space="preserve"> </v>
      </c>
      <c r="C15" s="4" t="str">
        <f>IF(A15&lt;('2. Syöttöarvot ja tulokset'!$B$21+1),'2. Syöttöarvot ja tulokset'!$B$99+'2. Syöttöarvot ja tulokset'!$B$101," ")</f>
        <v xml:space="preserve"> </v>
      </c>
      <c r="D15" s="4" t="e">
        <f>IF(A15&lt;('2. Syöttöarvot ja tulokset'!$B$21+1),D14+C15,NA())</f>
        <v>#N/A</v>
      </c>
      <c r="E15" s="4" t="str">
        <f>IF(B15&lt;('2. Syöttöarvot ja tulokset'!$B$21+1),C15/((1+$P$2)^A15)," ")</f>
        <v xml:space="preserve"> </v>
      </c>
      <c r="F15" s="4" t="str">
        <f>IF(A15&lt;('2. Syöttöarvot ja tulokset'!$B$21+1),F14+E15," ")</f>
        <v xml:space="preserve"> </v>
      </c>
      <c r="G15" s="4" t="str">
        <f>IF(A15&lt;('2. Syöttöarvot ja tulokset'!$B$21+1),G14*(1+'2. Syöttöarvot ja tulokset'!$B$44)," ")</f>
        <v xml:space="preserve"> </v>
      </c>
      <c r="H15" s="4" t="str">
        <f>IF(A15&lt;('2. Syöttöarvot ja tulokset'!$B$21+1),H14*(1+'2. Syöttöarvot ja tulokset'!$B$56)," ")</f>
        <v xml:space="preserve"> </v>
      </c>
      <c r="I15" s="4" t="str">
        <f>IF(A15&lt;('2. Syöttöarvot ja tulokset'!$B$21+1),I14*(1+'2. Syöttöarvot ja tulokset'!$B$32)," ")</f>
        <v xml:space="preserve"> </v>
      </c>
      <c r="J15" s="4" t="str">
        <f>IF(A15&lt;('2. Syöttöarvot ja tulokset'!$B$21+1),J14*(1+'2. Syöttöarvot ja tulokset'!$B$66)," ")</f>
        <v xml:space="preserve"> </v>
      </c>
      <c r="K15" s="4" t="e">
        <f>IF('Solution 1, (hidden)'!A15&lt;('2. Syöttöarvot ja tulokset'!$B$21+1),K14+(G15+I15+H15+J15),NA())</f>
        <v>#N/A</v>
      </c>
      <c r="L15" s="4" t="e">
        <f>IF(A15&lt;('2. Syöttöarvot ja tulokset'!$B$21+1),L14,NA())</f>
        <v>#N/A</v>
      </c>
      <c r="M15" s="4" t="str">
        <f>IF(A15&lt;('2. Syöttöarvot ja tulokset'!$B$21+1),'2. Syöttöarvot ja tulokset'!$B$75*'2. Syöttöarvot ja tulokset'!$B$73," ")</f>
        <v xml:space="preserve"> </v>
      </c>
      <c r="N15" s="4" t="str">
        <f>IF(A15&lt;('2. Syöttöarvot ja tulokset'!$B$21+1),M15/((1+$P$2)^A15)," ")</f>
        <v xml:space="preserve"> </v>
      </c>
      <c r="O15" s="4" t="str">
        <f>IF(A15&lt;('2. Syöttöarvot ja tulokset'!$B$21+1),'2. Syöttöarvot ja tulokset'!$B$73*'2. Syöttöarvot ja tulokset'!$B$75+O14," ")</f>
        <v xml:space="preserve"> </v>
      </c>
      <c r="P15" s="4" t="str">
        <f>IF(A15&lt;('2. Syöttöarvot ja tulokset'!$B$21+1),(G15+I15+H15+J15)/((1+$P$2)^A15)," ")</f>
        <v xml:space="preserve"> </v>
      </c>
      <c r="Q15" s="4" t="str">
        <f>IF(A15&lt;('2. Syöttöarvot ja tulokset'!$B$21+1),Q14+P15," ")</f>
        <v xml:space="preserve"> </v>
      </c>
      <c r="R15" s="4" t="e">
        <f>IF(A15&lt;('2. Syöttöarvot ja tulokset'!$B$21+1),R14+G15+I15+J15+H15+T15-$V$6,NA())</f>
        <v>#N/A</v>
      </c>
      <c r="S15" s="4" t="str">
        <f>IF(A15&lt;('2. Syöttöarvot ja tulokset'!$B$21+1),'2. Syöttöarvot ja tulokset'!$B$79*(R14)," ")</f>
        <v xml:space="preserve"> </v>
      </c>
      <c r="T15" s="4">
        <f t="shared" si="1"/>
        <v>0</v>
      </c>
      <c r="U15" s="4" t="e">
        <f>IF(A15&lt;('2. Syöttöarvot ja tulokset'!$B$21+1),U14+(T15+I15+G15+H15+J15-$V$6)/((1+$P$2)^A15),NA())</f>
        <v>#N/A</v>
      </c>
      <c r="V15" s="4" t="str">
        <f>IF(A15&lt;('2. Syöttöarvot ja tulokset'!$B$21+1),V14+('2. Syöttöarvot ja tulokset'!$B$75*'2. Syöttöarvot ja tulokset'!$B$73)," ")</f>
        <v xml:space="preserve"> </v>
      </c>
      <c r="W15" s="4" t="e">
        <f>IF(A15&lt;('2. Syöttöarvot ja tulokset'!$B$21+1),W14+C15+Y15-$V$6,NA())</f>
        <v>#N/A</v>
      </c>
      <c r="X15" s="4" t="str">
        <f>IF(A15&lt;('2. Syöttöarvot ja tulokset'!$B$21+1),'2. Syöttöarvot ja tulokset'!$B$79*W14," ")</f>
        <v xml:space="preserve"> </v>
      </c>
      <c r="Y15" s="4">
        <f t="shared" si="2"/>
        <v>0</v>
      </c>
      <c r="Z15" s="4" t="e">
        <f>IF(A15&lt;('2. Syöttöarvot ja tulokset'!$B$21+1),Z14+(C15-$V$6+Y15)/((1+$P$2)^A15),NA())</f>
        <v>#N/A</v>
      </c>
      <c r="AA15" s="4" t="str">
        <f>IF(A15&lt;('2. Syöttöarvot ja tulokset'!$B$21+1),AA14+(G15+I15+H15+T15-$V$6)," ")</f>
        <v xml:space="preserve"> </v>
      </c>
      <c r="AB15" s="20" t="e">
        <f>IF(A15&lt;('2. Syöttöarvot ja tulokset'!$B$21+1),AA15/L15,NA())</f>
        <v>#N/A</v>
      </c>
      <c r="AC15" s="29" t="str">
        <f>IF(A15&lt;('2. Syöttöarvot ja tulokset'!$B$21+1),AC14+(C15+Y15-$V$6)," ")</f>
        <v xml:space="preserve"> </v>
      </c>
      <c r="AD15" s="20" t="e">
        <f>IF(A15&lt;('2. Syöttöarvot ja tulokset'!$B$21+1),AC15/L15,NA())</f>
        <v>#N/A</v>
      </c>
      <c r="AE15" t="str">
        <f>IF(A15&lt;('2. Syöttöarvot ja tulokset'!$B$21+1),-'2. Syöttöarvot ja tulokset'!$B$122*A15," ")</f>
        <v xml:space="preserve"> </v>
      </c>
      <c r="AF15" t="e">
        <f>IF(A15&lt;('2. Syöttöarvot ja tulokset'!$B$21+1),AE15/1000,NA())</f>
        <v>#N/A</v>
      </c>
    </row>
    <row r="16" spans="1:32" x14ac:dyDescent="0.35">
      <c r="A16">
        <f t="shared" si="0"/>
        <v>11</v>
      </c>
      <c r="B16" t="str">
        <f>IF(A16&lt;('2. Syöttöarvot ja tulokset'!$B$21+1),A16," ")</f>
        <v xml:space="preserve"> </v>
      </c>
      <c r="C16" s="4" t="str">
        <f>IF(A16&lt;('2. Syöttöarvot ja tulokset'!$B$21+1),'2. Syöttöarvot ja tulokset'!$B$99+'2. Syöttöarvot ja tulokset'!$B$101," ")</f>
        <v xml:space="preserve"> </v>
      </c>
      <c r="D16" s="4" t="e">
        <f>IF(A16&lt;('2. Syöttöarvot ja tulokset'!$B$21+1),D15+C16,NA())</f>
        <v>#N/A</v>
      </c>
      <c r="E16" s="4" t="str">
        <f>IF(B16&lt;('2. Syöttöarvot ja tulokset'!$B$21+1),C16/((1+$P$2)^A16)," ")</f>
        <v xml:space="preserve"> </v>
      </c>
      <c r="F16" s="4" t="str">
        <f>IF(A16&lt;('2. Syöttöarvot ja tulokset'!$B$21+1),F15+E16," ")</f>
        <v xml:space="preserve"> </v>
      </c>
      <c r="G16" s="4" t="str">
        <f>IF(A16&lt;('2. Syöttöarvot ja tulokset'!$B$21+1),G15*(1+'2. Syöttöarvot ja tulokset'!$B$44)," ")</f>
        <v xml:space="preserve"> </v>
      </c>
      <c r="H16" s="4" t="str">
        <f>IF(A16&lt;('2. Syöttöarvot ja tulokset'!$B$21+1),H15*(1+'2. Syöttöarvot ja tulokset'!$B$56)," ")</f>
        <v xml:space="preserve"> </v>
      </c>
      <c r="I16" s="4" t="str">
        <f>IF(A16&lt;('2. Syöttöarvot ja tulokset'!$B$21+1),I15*(1+'2. Syöttöarvot ja tulokset'!$B$32)," ")</f>
        <v xml:space="preserve"> </v>
      </c>
      <c r="J16" s="4" t="str">
        <f>IF(A16&lt;('2. Syöttöarvot ja tulokset'!$B$21+1),J15*(1+'2. Syöttöarvot ja tulokset'!$B$66)," ")</f>
        <v xml:space="preserve"> </v>
      </c>
      <c r="K16" s="4" t="e">
        <f>IF('Solution 1, (hidden)'!A16&lt;('2. Syöttöarvot ja tulokset'!$B$21+1),K15+(G16+I16+H16+J16),NA())</f>
        <v>#N/A</v>
      </c>
      <c r="L16" s="4" t="e">
        <f>IF(A16&lt;('2. Syöttöarvot ja tulokset'!$B$21+1),L15,NA())</f>
        <v>#N/A</v>
      </c>
      <c r="M16" s="4" t="str">
        <f>IF(A16&lt;('2. Syöttöarvot ja tulokset'!$B$21+1),'2. Syöttöarvot ja tulokset'!$B$75*'2. Syöttöarvot ja tulokset'!$B$73," ")</f>
        <v xml:space="preserve"> </v>
      </c>
      <c r="N16" s="4" t="str">
        <f>IF(A16&lt;('2. Syöttöarvot ja tulokset'!$B$21+1),M16/((1+$P$2)^A16)," ")</f>
        <v xml:space="preserve"> </v>
      </c>
      <c r="O16" s="4" t="str">
        <f>IF(A16&lt;('2. Syöttöarvot ja tulokset'!$B$21+1),'2. Syöttöarvot ja tulokset'!$B$73*'2. Syöttöarvot ja tulokset'!$B$75+O15," ")</f>
        <v xml:space="preserve"> </v>
      </c>
      <c r="P16" s="4" t="str">
        <f>IF(A16&lt;('2. Syöttöarvot ja tulokset'!$B$21+1),(G16+I16+H16+J16)/((1+$P$2)^A16)," ")</f>
        <v xml:space="preserve"> </v>
      </c>
      <c r="Q16" s="4" t="str">
        <f>IF(A16&lt;('2. Syöttöarvot ja tulokset'!$B$21+1),Q15+P16," ")</f>
        <v xml:space="preserve"> </v>
      </c>
      <c r="R16" s="4" t="e">
        <f>IF(A16&lt;('2. Syöttöarvot ja tulokset'!$B$21+1),R15+G16+I16+J16+H16+T16-$V$6,NA())</f>
        <v>#N/A</v>
      </c>
      <c r="S16" s="4" t="str">
        <f>IF(A16&lt;('2. Syöttöarvot ja tulokset'!$B$21+1),'2. Syöttöarvot ja tulokset'!$B$79*(R15)," ")</f>
        <v xml:space="preserve"> </v>
      </c>
      <c r="T16" s="4">
        <f t="shared" si="1"/>
        <v>0</v>
      </c>
      <c r="U16" s="4" t="e">
        <f>IF(A16&lt;('2. Syöttöarvot ja tulokset'!$B$21+1),U15+(T16+I16+G16+H16+J16-$V$6)/((1+$P$2)^A16),NA())</f>
        <v>#N/A</v>
      </c>
      <c r="V16" s="4" t="str">
        <f>IF(A16&lt;('2. Syöttöarvot ja tulokset'!$B$21+1),V15+('2. Syöttöarvot ja tulokset'!$B$75*'2. Syöttöarvot ja tulokset'!$B$73)," ")</f>
        <v xml:space="preserve"> </v>
      </c>
      <c r="W16" s="4" t="e">
        <f>IF(A16&lt;('2. Syöttöarvot ja tulokset'!$B$21+1),W15+C16+Y16-$V$6,NA())</f>
        <v>#N/A</v>
      </c>
      <c r="X16" s="4" t="str">
        <f>IF(A16&lt;('2. Syöttöarvot ja tulokset'!$B$21+1),'2. Syöttöarvot ja tulokset'!$B$79*W15," ")</f>
        <v xml:space="preserve"> </v>
      </c>
      <c r="Y16" s="4">
        <f t="shared" si="2"/>
        <v>0</v>
      </c>
      <c r="Z16" s="4" t="e">
        <f>IF(A16&lt;('2. Syöttöarvot ja tulokset'!$B$21+1),Z15+(C16-$V$6+Y16)/((1+$P$2)^A16),NA())</f>
        <v>#N/A</v>
      </c>
      <c r="AA16" s="4" t="str">
        <f>IF(A16&lt;('2. Syöttöarvot ja tulokset'!$B$21+1),AA15+(G16+I16+H16+T16-$V$6)," ")</f>
        <v xml:space="preserve"> </v>
      </c>
      <c r="AB16" s="20" t="e">
        <f>IF(A16&lt;('2. Syöttöarvot ja tulokset'!$B$21+1),AA16/L16,NA())</f>
        <v>#N/A</v>
      </c>
      <c r="AC16" s="29" t="str">
        <f>IF(A16&lt;('2. Syöttöarvot ja tulokset'!$B$21+1),AC15+(C16+Y16-$V$6)," ")</f>
        <v xml:space="preserve"> </v>
      </c>
      <c r="AD16" s="20" t="e">
        <f>IF(A16&lt;('2. Syöttöarvot ja tulokset'!$B$21+1),AC16/L16,NA())</f>
        <v>#N/A</v>
      </c>
      <c r="AE16" t="str">
        <f>IF(A16&lt;('2. Syöttöarvot ja tulokset'!$B$21+1),-'2. Syöttöarvot ja tulokset'!$B$122*A16," ")</f>
        <v xml:space="preserve"> </v>
      </c>
      <c r="AF16" t="e">
        <f>IF(A16&lt;('2. Syöttöarvot ja tulokset'!$B$21+1),AE16/1000,NA())</f>
        <v>#N/A</v>
      </c>
    </row>
    <row r="17" spans="1:32" x14ac:dyDescent="0.35">
      <c r="A17">
        <f t="shared" si="0"/>
        <v>12</v>
      </c>
      <c r="B17" t="str">
        <f>IF(A17&lt;('2. Syöttöarvot ja tulokset'!$B$21+1),A17," ")</f>
        <v xml:space="preserve"> </v>
      </c>
      <c r="C17" s="4" t="str">
        <f>IF(A17&lt;('2. Syöttöarvot ja tulokset'!$B$21+1),'2. Syöttöarvot ja tulokset'!$B$99+'2. Syöttöarvot ja tulokset'!$B$101," ")</f>
        <v xml:space="preserve"> </v>
      </c>
      <c r="D17" s="4" t="e">
        <f>IF(A17&lt;('2. Syöttöarvot ja tulokset'!$B$21+1),D16+C17,NA())</f>
        <v>#N/A</v>
      </c>
      <c r="E17" s="4" t="str">
        <f>IF(B17&lt;('2. Syöttöarvot ja tulokset'!$B$21+1),C17/((1+$P$2)^A17)," ")</f>
        <v xml:space="preserve"> </v>
      </c>
      <c r="F17" s="4" t="str">
        <f>IF(A17&lt;('2. Syöttöarvot ja tulokset'!$B$21+1),F16+E17," ")</f>
        <v xml:space="preserve"> </v>
      </c>
      <c r="G17" s="4" t="str">
        <f>IF(A17&lt;('2. Syöttöarvot ja tulokset'!$B$21+1),G16*(1+'2. Syöttöarvot ja tulokset'!$B$44)," ")</f>
        <v xml:space="preserve"> </v>
      </c>
      <c r="H17" s="4" t="str">
        <f>IF(A17&lt;('2. Syöttöarvot ja tulokset'!$B$21+1),H16*(1+'2. Syöttöarvot ja tulokset'!$B$56)," ")</f>
        <v xml:space="preserve"> </v>
      </c>
      <c r="I17" s="4" t="str">
        <f>IF(A17&lt;('2. Syöttöarvot ja tulokset'!$B$21+1),I16*(1+'2. Syöttöarvot ja tulokset'!$B$32)," ")</f>
        <v xml:space="preserve"> </v>
      </c>
      <c r="J17" s="4" t="str">
        <f>IF(A17&lt;('2. Syöttöarvot ja tulokset'!$B$21+1),J16*(1+'2. Syöttöarvot ja tulokset'!$B$66)," ")</f>
        <v xml:space="preserve"> </v>
      </c>
      <c r="K17" s="4" t="e">
        <f>IF('Solution 1, (hidden)'!A17&lt;('2. Syöttöarvot ja tulokset'!$B$21+1),K16+(G17+I17+H17+J17),NA())</f>
        <v>#N/A</v>
      </c>
      <c r="L17" s="4" t="e">
        <f>IF(A17&lt;('2. Syöttöarvot ja tulokset'!$B$21+1),L16,NA())</f>
        <v>#N/A</v>
      </c>
      <c r="M17" s="4" t="str">
        <f>IF(A17&lt;('2. Syöttöarvot ja tulokset'!$B$21+1),'2. Syöttöarvot ja tulokset'!$B$75*'2. Syöttöarvot ja tulokset'!$B$73," ")</f>
        <v xml:space="preserve"> </v>
      </c>
      <c r="N17" s="4" t="str">
        <f>IF(A17&lt;('2. Syöttöarvot ja tulokset'!$B$21+1),M17/((1+$P$2)^A17)," ")</f>
        <v xml:space="preserve"> </v>
      </c>
      <c r="O17" s="4" t="str">
        <f>IF(A17&lt;('2. Syöttöarvot ja tulokset'!$B$21+1),'2. Syöttöarvot ja tulokset'!$B$73*'2. Syöttöarvot ja tulokset'!$B$75+O16," ")</f>
        <v xml:space="preserve"> </v>
      </c>
      <c r="P17" s="4" t="str">
        <f>IF(A17&lt;('2. Syöttöarvot ja tulokset'!$B$21+1),(G17+I17+H17+J17)/((1+$P$2)^A17)," ")</f>
        <v xml:space="preserve"> </v>
      </c>
      <c r="Q17" s="4" t="str">
        <f>IF(A17&lt;('2. Syöttöarvot ja tulokset'!$B$21+1),Q16+P17," ")</f>
        <v xml:space="preserve"> </v>
      </c>
      <c r="R17" s="4" t="e">
        <f>IF(A17&lt;('2. Syöttöarvot ja tulokset'!$B$21+1),R16+G17+I17+J17+H17+T17-$V$6,NA())</f>
        <v>#N/A</v>
      </c>
      <c r="S17" s="4" t="str">
        <f>IF(A17&lt;('2. Syöttöarvot ja tulokset'!$B$21+1),'2. Syöttöarvot ja tulokset'!$B$79*(R16)," ")</f>
        <v xml:space="preserve"> </v>
      </c>
      <c r="T17" s="4">
        <f t="shared" si="1"/>
        <v>0</v>
      </c>
      <c r="U17" s="4" t="e">
        <f>IF(A17&lt;('2. Syöttöarvot ja tulokset'!$B$21+1),U16+(T17+I17+G17+H17+J17-$V$6)/((1+$P$2)^A17),NA())</f>
        <v>#N/A</v>
      </c>
      <c r="V17" s="4" t="str">
        <f>IF(A17&lt;('2. Syöttöarvot ja tulokset'!$B$21+1),V16+('2. Syöttöarvot ja tulokset'!$B$75*'2. Syöttöarvot ja tulokset'!$B$73)," ")</f>
        <v xml:space="preserve"> </v>
      </c>
      <c r="W17" s="4" t="e">
        <f>IF(A17&lt;('2. Syöttöarvot ja tulokset'!$B$21+1),W16+C17+Y17-$V$6,NA())</f>
        <v>#N/A</v>
      </c>
      <c r="X17" s="4" t="str">
        <f>IF(A17&lt;('2. Syöttöarvot ja tulokset'!$B$21+1),'2. Syöttöarvot ja tulokset'!$B$79*W16," ")</f>
        <v xml:space="preserve"> </v>
      </c>
      <c r="Y17" s="4">
        <f t="shared" si="2"/>
        <v>0</v>
      </c>
      <c r="Z17" s="4" t="e">
        <f>IF(A17&lt;('2. Syöttöarvot ja tulokset'!$B$21+1),Z16+(C17-$V$6+Y17)/((1+$P$2)^A17),NA())</f>
        <v>#N/A</v>
      </c>
      <c r="AA17" s="4" t="str">
        <f>IF(A17&lt;('2. Syöttöarvot ja tulokset'!$B$21+1),AA16+(G17+I17+H17+T17-$V$6)," ")</f>
        <v xml:space="preserve"> </v>
      </c>
      <c r="AB17" s="20" t="e">
        <f>IF(A17&lt;('2. Syöttöarvot ja tulokset'!$B$21+1),AA17/L17,NA())</f>
        <v>#N/A</v>
      </c>
      <c r="AC17" s="29" t="str">
        <f>IF(A17&lt;('2. Syöttöarvot ja tulokset'!$B$21+1),AC16+(C17+Y17-$V$6)," ")</f>
        <v xml:space="preserve"> </v>
      </c>
      <c r="AD17" s="20" t="e">
        <f>IF(A17&lt;('2. Syöttöarvot ja tulokset'!$B$21+1),AC17/L17,NA())</f>
        <v>#N/A</v>
      </c>
      <c r="AE17" t="str">
        <f>IF(A17&lt;('2. Syöttöarvot ja tulokset'!$B$21+1),-'2. Syöttöarvot ja tulokset'!$B$122*A17," ")</f>
        <v xml:space="preserve"> </v>
      </c>
      <c r="AF17" t="e">
        <f>IF(A17&lt;('2. Syöttöarvot ja tulokset'!$B$21+1),AE17/1000,NA())</f>
        <v>#N/A</v>
      </c>
    </row>
    <row r="18" spans="1:32" x14ac:dyDescent="0.35">
      <c r="A18">
        <f t="shared" si="0"/>
        <v>13</v>
      </c>
      <c r="B18" t="str">
        <f>IF(A18&lt;('2. Syöttöarvot ja tulokset'!$B$21+1),A18," ")</f>
        <v xml:space="preserve"> </v>
      </c>
      <c r="C18" s="4" t="str">
        <f>IF(A18&lt;('2. Syöttöarvot ja tulokset'!$B$21+1),'2. Syöttöarvot ja tulokset'!$B$99+'2. Syöttöarvot ja tulokset'!$B$101," ")</f>
        <v xml:space="preserve"> </v>
      </c>
      <c r="D18" s="4" t="e">
        <f>IF(A18&lt;('2. Syöttöarvot ja tulokset'!$B$21+1),D17+C18,NA())</f>
        <v>#N/A</v>
      </c>
      <c r="E18" s="4" t="str">
        <f>IF(B18&lt;('2. Syöttöarvot ja tulokset'!$B$21+1),C18/((1+$P$2)^A18)," ")</f>
        <v xml:space="preserve"> </v>
      </c>
      <c r="F18" s="4" t="str">
        <f>IF(A18&lt;('2. Syöttöarvot ja tulokset'!$B$21+1),F17+E18," ")</f>
        <v xml:space="preserve"> </v>
      </c>
      <c r="G18" s="4" t="str">
        <f>IF(A18&lt;('2. Syöttöarvot ja tulokset'!$B$21+1),G17*(1+'2. Syöttöarvot ja tulokset'!$B$44)," ")</f>
        <v xml:space="preserve"> </v>
      </c>
      <c r="H18" s="4" t="str">
        <f>IF(A18&lt;('2. Syöttöarvot ja tulokset'!$B$21+1),H17*(1+'2. Syöttöarvot ja tulokset'!$B$56)," ")</f>
        <v xml:space="preserve"> </v>
      </c>
      <c r="I18" s="4" t="str">
        <f>IF(A18&lt;('2. Syöttöarvot ja tulokset'!$B$21+1),I17*(1+'2. Syöttöarvot ja tulokset'!$B$32)," ")</f>
        <v xml:space="preserve"> </v>
      </c>
      <c r="J18" s="4" t="str">
        <f>IF(A18&lt;('2. Syöttöarvot ja tulokset'!$B$21+1),J17*(1+'2. Syöttöarvot ja tulokset'!$B$66)," ")</f>
        <v xml:space="preserve"> </v>
      </c>
      <c r="K18" s="4" t="e">
        <f>IF('Solution 1, (hidden)'!A18&lt;('2. Syöttöarvot ja tulokset'!$B$21+1),K17+(G18+I18+H18+J18),NA())</f>
        <v>#N/A</v>
      </c>
      <c r="L18" s="4" t="e">
        <f>IF(A18&lt;('2. Syöttöarvot ja tulokset'!$B$21+1),L17,NA())</f>
        <v>#N/A</v>
      </c>
      <c r="M18" s="4" t="str">
        <f>IF(A18&lt;('2. Syöttöarvot ja tulokset'!$B$21+1),'2. Syöttöarvot ja tulokset'!$B$75*'2. Syöttöarvot ja tulokset'!$B$73," ")</f>
        <v xml:space="preserve"> </v>
      </c>
      <c r="N18" s="4" t="str">
        <f>IF(A18&lt;('2. Syöttöarvot ja tulokset'!$B$21+1),M18/((1+$P$2)^A18)," ")</f>
        <v xml:space="preserve"> </v>
      </c>
      <c r="O18" s="4" t="str">
        <f>IF(A18&lt;('2. Syöttöarvot ja tulokset'!$B$21+1),'2. Syöttöarvot ja tulokset'!$B$73*'2. Syöttöarvot ja tulokset'!$B$75+O17," ")</f>
        <v xml:space="preserve"> </v>
      </c>
      <c r="P18" s="4" t="str">
        <f>IF(A18&lt;('2. Syöttöarvot ja tulokset'!$B$21+1),(G18+I18+H18+J18)/((1+$P$2)^A18)," ")</f>
        <v xml:space="preserve"> </v>
      </c>
      <c r="Q18" s="4" t="str">
        <f>IF(A18&lt;('2. Syöttöarvot ja tulokset'!$B$21+1),Q17+P18," ")</f>
        <v xml:space="preserve"> </v>
      </c>
      <c r="R18" s="4" t="e">
        <f>IF(A18&lt;('2. Syöttöarvot ja tulokset'!$B$21+1),R17+G18+I18+J18+H18+T18-$V$6,NA())</f>
        <v>#N/A</v>
      </c>
      <c r="S18" s="4" t="str">
        <f>IF(A18&lt;('2. Syöttöarvot ja tulokset'!$B$21+1),'2. Syöttöarvot ja tulokset'!$B$79*(R17)," ")</f>
        <v xml:space="preserve"> </v>
      </c>
      <c r="T18" s="4">
        <f t="shared" si="1"/>
        <v>0</v>
      </c>
      <c r="U18" s="4" t="e">
        <f>IF(A18&lt;('2. Syöttöarvot ja tulokset'!$B$21+1),U17+(T18+I18+G18+H18+J18-$V$6)/((1+$P$2)^A18),NA())</f>
        <v>#N/A</v>
      </c>
      <c r="V18" s="4" t="str">
        <f>IF(A18&lt;('2. Syöttöarvot ja tulokset'!$B$21+1),V17+('2. Syöttöarvot ja tulokset'!$B$75*'2. Syöttöarvot ja tulokset'!$B$73)," ")</f>
        <v xml:space="preserve"> </v>
      </c>
      <c r="W18" s="4" t="e">
        <f>IF(A18&lt;('2. Syöttöarvot ja tulokset'!$B$21+1),W17+C18+Y18-$V$6,NA())</f>
        <v>#N/A</v>
      </c>
      <c r="X18" s="4" t="str">
        <f>IF(A18&lt;('2. Syöttöarvot ja tulokset'!$B$21+1),'2. Syöttöarvot ja tulokset'!$B$79*W17," ")</f>
        <v xml:space="preserve"> </v>
      </c>
      <c r="Y18" s="4">
        <f t="shared" si="2"/>
        <v>0</v>
      </c>
      <c r="Z18" s="4" t="e">
        <f>IF(A18&lt;('2. Syöttöarvot ja tulokset'!$B$21+1),Z17+(C18-$V$6+Y18)/((1+$P$2)^A18),NA())</f>
        <v>#N/A</v>
      </c>
      <c r="AA18" s="4" t="str">
        <f>IF(A18&lt;('2. Syöttöarvot ja tulokset'!$B$21+1),AA17+(G18+I18+H18+T18-$V$6)," ")</f>
        <v xml:space="preserve"> </v>
      </c>
      <c r="AB18" s="20" t="e">
        <f>IF(A18&lt;('2. Syöttöarvot ja tulokset'!$B$21+1),AA18/L18,NA())</f>
        <v>#N/A</v>
      </c>
      <c r="AC18" s="29" t="str">
        <f>IF(A18&lt;('2. Syöttöarvot ja tulokset'!$B$21+1),AC17+(C18+Y18-$V$6)," ")</f>
        <v xml:space="preserve"> </v>
      </c>
      <c r="AD18" s="20" t="e">
        <f>IF(A18&lt;('2. Syöttöarvot ja tulokset'!$B$21+1),AC18/L18,NA())</f>
        <v>#N/A</v>
      </c>
      <c r="AE18" t="str">
        <f>IF(A18&lt;('2. Syöttöarvot ja tulokset'!$B$21+1),-'2. Syöttöarvot ja tulokset'!$B$122*A18," ")</f>
        <v xml:space="preserve"> </v>
      </c>
      <c r="AF18" t="e">
        <f>IF(A18&lt;('2. Syöttöarvot ja tulokset'!$B$21+1),AE18/1000,NA())</f>
        <v>#N/A</v>
      </c>
    </row>
    <row r="19" spans="1:32" x14ac:dyDescent="0.35">
      <c r="A19">
        <f t="shared" si="0"/>
        <v>14</v>
      </c>
      <c r="B19" t="str">
        <f>IF(A19&lt;('2. Syöttöarvot ja tulokset'!$B$21+1),A19," ")</f>
        <v xml:space="preserve"> </v>
      </c>
      <c r="C19" s="4" t="str">
        <f>IF(A19&lt;('2. Syöttöarvot ja tulokset'!$B$21+1),'2. Syöttöarvot ja tulokset'!$B$99+'2. Syöttöarvot ja tulokset'!$B$101," ")</f>
        <v xml:space="preserve"> </v>
      </c>
      <c r="D19" s="4" t="e">
        <f>IF(A19&lt;('2. Syöttöarvot ja tulokset'!$B$21+1),D18+C19,NA())</f>
        <v>#N/A</v>
      </c>
      <c r="E19" s="4" t="str">
        <f>IF(B19&lt;('2. Syöttöarvot ja tulokset'!$B$21+1),C19/((1+$P$2)^A19)," ")</f>
        <v xml:space="preserve"> </v>
      </c>
      <c r="F19" s="4" t="str">
        <f>IF(A19&lt;('2. Syöttöarvot ja tulokset'!$B$21+1),F18+E19," ")</f>
        <v xml:space="preserve"> </v>
      </c>
      <c r="G19" s="4" t="str">
        <f>IF(A19&lt;('2. Syöttöarvot ja tulokset'!$B$21+1),G18*(1+'2. Syöttöarvot ja tulokset'!$B$44)," ")</f>
        <v xml:space="preserve"> </v>
      </c>
      <c r="H19" s="4" t="str">
        <f>IF(A19&lt;('2. Syöttöarvot ja tulokset'!$B$21+1),H18*(1+'2. Syöttöarvot ja tulokset'!$B$56)," ")</f>
        <v xml:space="preserve"> </v>
      </c>
      <c r="I19" s="4" t="str">
        <f>IF(A19&lt;('2. Syöttöarvot ja tulokset'!$B$21+1),I18*(1+'2. Syöttöarvot ja tulokset'!$B$32)," ")</f>
        <v xml:space="preserve"> </v>
      </c>
      <c r="J19" s="4" t="str">
        <f>IF(A19&lt;('2. Syöttöarvot ja tulokset'!$B$21+1),J18*(1+'2. Syöttöarvot ja tulokset'!$B$66)," ")</f>
        <v xml:space="preserve"> </v>
      </c>
      <c r="K19" s="4" t="e">
        <f>IF('Solution 1, (hidden)'!A19&lt;('2. Syöttöarvot ja tulokset'!$B$21+1),K18+(G19+I19+H19+J19),NA())</f>
        <v>#N/A</v>
      </c>
      <c r="L19" s="4" t="e">
        <f>IF(A19&lt;('2. Syöttöarvot ja tulokset'!$B$21+1),L18,NA())</f>
        <v>#N/A</v>
      </c>
      <c r="M19" s="4" t="str">
        <f>IF(A19&lt;('2. Syöttöarvot ja tulokset'!$B$21+1),'2. Syöttöarvot ja tulokset'!$B$75*'2. Syöttöarvot ja tulokset'!$B$73," ")</f>
        <v xml:space="preserve"> </v>
      </c>
      <c r="N19" s="4" t="str">
        <f>IF(A19&lt;('2. Syöttöarvot ja tulokset'!$B$21+1),M19/((1+$P$2)^A19)," ")</f>
        <v xml:space="preserve"> </v>
      </c>
      <c r="O19" s="4" t="str">
        <f>IF(A19&lt;('2. Syöttöarvot ja tulokset'!$B$21+1),'2. Syöttöarvot ja tulokset'!$B$73*'2. Syöttöarvot ja tulokset'!$B$75+O18," ")</f>
        <v xml:space="preserve"> </v>
      </c>
      <c r="P19" s="4" t="str">
        <f>IF(A19&lt;('2. Syöttöarvot ja tulokset'!$B$21+1),(G19+I19+H19+J19)/((1+$P$2)^A19)," ")</f>
        <v xml:space="preserve"> </v>
      </c>
      <c r="Q19" s="4" t="str">
        <f>IF(A19&lt;('2. Syöttöarvot ja tulokset'!$B$21+1),Q18+P19," ")</f>
        <v xml:space="preserve"> </v>
      </c>
      <c r="R19" s="4" t="e">
        <f>IF(A19&lt;('2. Syöttöarvot ja tulokset'!$B$21+1),R18+G19+I19+J19+H19+T19-$V$6,NA())</f>
        <v>#N/A</v>
      </c>
      <c r="S19" s="4" t="str">
        <f>IF(A19&lt;('2. Syöttöarvot ja tulokset'!$B$21+1),'2. Syöttöarvot ja tulokset'!$B$79*(R18)," ")</f>
        <v xml:space="preserve"> </v>
      </c>
      <c r="T19" s="4">
        <f t="shared" si="1"/>
        <v>0</v>
      </c>
      <c r="U19" s="4" t="e">
        <f>IF(A19&lt;('2. Syöttöarvot ja tulokset'!$B$21+1),U18+(T19+I19+G19+H19+J19-$V$6)/((1+$P$2)^A19),NA())</f>
        <v>#N/A</v>
      </c>
      <c r="V19" s="4" t="str">
        <f>IF(A19&lt;('2. Syöttöarvot ja tulokset'!$B$21+1),V18+('2. Syöttöarvot ja tulokset'!$B$75*'2. Syöttöarvot ja tulokset'!$B$73)," ")</f>
        <v xml:space="preserve"> </v>
      </c>
      <c r="W19" s="4" t="e">
        <f>IF(A19&lt;('2. Syöttöarvot ja tulokset'!$B$21+1),W18+C19+Y19-$V$6,NA())</f>
        <v>#N/A</v>
      </c>
      <c r="X19" s="4" t="str">
        <f>IF(A19&lt;('2. Syöttöarvot ja tulokset'!$B$21+1),'2. Syöttöarvot ja tulokset'!$B$79*W18," ")</f>
        <v xml:space="preserve"> </v>
      </c>
      <c r="Y19" s="4">
        <f t="shared" si="2"/>
        <v>0</v>
      </c>
      <c r="Z19" s="4" t="e">
        <f>IF(A19&lt;('2. Syöttöarvot ja tulokset'!$B$21+1),Z18+(C19-$V$6+Y19)/((1+$P$2)^A19),NA())</f>
        <v>#N/A</v>
      </c>
      <c r="AA19" s="4" t="str">
        <f>IF(A19&lt;('2. Syöttöarvot ja tulokset'!$B$21+1),AA18+(G19+I19+H19+T19-$V$6)," ")</f>
        <v xml:space="preserve"> </v>
      </c>
      <c r="AB19" s="20" t="e">
        <f>IF(A19&lt;('2. Syöttöarvot ja tulokset'!$B$21+1),AA19/L19,NA())</f>
        <v>#N/A</v>
      </c>
      <c r="AC19" s="29" t="str">
        <f>IF(A19&lt;('2. Syöttöarvot ja tulokset'!$B$21+1),AC18+(C19+Y19-$V$6)," ")</f>
        <v xml:space="preserve"> </v>
      </c>
      <c r="AD19" s="20" t="e">
        <f>IF(A19&lt;('2. Syöttöarvot ja tulokset'!$B$21+1),AC19/L19,NA())</f>
        <v>#N/A</v>
      </c>
      <c r="AE19" t="str">
        <f>IF(A19&lt;('2. Syöttöarvot ja tulokset'!$B$21+1),-'2. Syöttöarvot ja tulokset'!$B$122*A19," ")</f>
        <v xml:space="preserve"> </v>
      </c>
      <c r="AF19" t="e">
        <f>IF(A19&lt;('2. Syöttöarvot ja tulokset'!$B$21+1),AE19/1000,NA())</f>
        <v>#N/A</v>
      </c>
    </row>
    <row r="20" spans="1:32" x14ac:dyDescent="0.35">
      <c r="A20">
        <f t="shared" si="0"/>
        <v>15</v>
      </c>
      <c r="B20" t="str">
        <f>IF(A20&lt;('2. Syöttöarvot ja tulokset'!$B$21+1),A20," ")</f>
        <v xml:space="preserve"> </v>
      </c>
      <c r="C20" s="4" t="str">
        <f>IF(A20&lt;('2. Syöttöarvot ja tulokset'!$B$21+1),'2. Syöttöarvot ja tulokset'!$B$99+'2. Syöttöarvot ja tulokset'!$B$101," ")</f>
        <v xml:space="preserve"> </v>
      </c>
      <c r="D20" s="4" t="e">
        <f>IF(A20&lt;('2. Syöttöarvot ja tulokset'!$B$21+1),D19+C20,NA())</f>
        <v>#N/A</v>
      </c>
      <c r="E20" s="4" t="str">
        <f>IF(B20&lt;('2. Syöttöarvot ja tulokset'!$B$21+1),C20/((1+$P$2)^A20)," ")</f>
        <v xml:space="preserve"> </v>
      </c>
      <c r="F20" s="4" t="str">
        <f>IF(A20&lt;('2. Syöttöarvot ja tulokset'!$B$21+1),F19+E20," ")</f>
        <v xml:space="preserve"> </v>
      </c>
      <c r="G20" s="4" t="str">
        <f>IF(A20&lt;('2. Syöttöarvot ja tulokset'!$B$21+1),G19*(1+'2. Syöttöarvot ja tulokset'!$B$44)," ")</f>
        <v xml:space="preserve"> </v>
      </c>
      <c r="H20" s="4" t="str">
        <f>IF(A20&lt;('2. Syöttöarvot ja tulokset'!$B$21+1),H19*(1+'2. Syöttöarvot ja tulokset'!$B$56)," ")</f>
        <v xml:space="preserve"> </v>
      </c>
      <c r="I20" s="4" t="str">
        <f>IF(A20&lt;('2. Syöttöarvot ja tulokset'!$B$21+1),I19*(1+'2. Syöttöarvot ja tulokset'!$B$32)," ")</f>
        <v xml:space="preserve"> </v>
      </c>
      <c r="J20" s="4" t="str">
        <f>IF(A20&lt;('2. Syöttöarvot ja tulokset'!$B$21+1),J19*(1+'2. Syöttöarvot ja tulokset'!$B$66)," ")</f>
        <v xml:space="preserve"> </v>
      </c>
      <c r="K20" s="4" t="e">
        <f>IF('Solution 1, (hidden)'!A20&lt;('2. Syöttöarvot ja tulokset'!$B$21+1),K19+(G20+I20+H20+J20),NA())</f>
        <v>#N/A</v>
      </c>
      <c r="L20" s="4" t="e">
        <f>IF(A20&lt;('2. Syöttöarvot ja tulokset'!$B$21+1),L19,NA())</f>
        <v>#N/A</v>
      </c>
      <c r="M20" s="4" t="str">
        <f>IF(A20&lt;('2. Syöttöarvot ja tulokset'!$B$21+1),'2. Syöttöarvot ja tulokset'!$B$75*'2. Syöttöarvot ja tulokset'!$B$73," ")</f>
        <v xml:space="preserve"> </v>
      </c>
      <c r="N20" s="4" t="str">
        <f>IF(A20&lt;('2. Syöttöarvot ja tulokset'!$B$21+1),M20/((1+$P$2)^A20)," ")</f>
        <v xml:space="preserve"> </v>
      </c>
      <c r="O20" s="4" t="str">
        <f>IF(A20&lt;('2. Syöttöarvot ja tulokset'!$B$21+1),'2. Syöttöarvot ja tulokset'!$B$73*'2. Syöttöarvot ja tulokset'!$B$75+O19," ")</f>
        <v xml:space="preserve"> </v>
      </c>
      <c r="P20" s="4" t="str">
        <f>IF(A20&lt;('2. Syöttöarvot ja tulokset'!$B$21+1),(G20+I20+H20+J20)/((1+$P$2)^A20)," ")</f>
        <v xml:space="preserve"> </v>
      </c>
      <c r="Q20" s="4" t="str">
        <f>IF(A20&lt;('2. Syöttöarvot ja tulokset'!$B$21+1),Q19+P20," ")</f>
        <v xml:space="preserve"> </v>
      </c>
      <c r="R20" s="4" t="e">
        <f>IF(A20&lt;('2. Syöttöarvot ja tulokset'!$B$21+1),R19+G20+I20+J20+H20+T20-$V$6,NA())</f>
        <v>#N/A</v>
      </c>
      <c r="S20" s="4" t="str">
        <f>IF(A20&lt;('2. Syöttöarvot ja tulokset'!$B$21+1),'2. Syöttöarvot ja tulokset'!$B$79*(R19)," ")</f>
        <v xml:space="preserve"> </v>
      </c>
      <c r="T20" s="4">
        <f t="shared" si="1"/>
        <v>0</v>
      </c>
      <c r="U20" s="4" t="e">
        <f>IF(A20&lt;('2. Syöttöarvot ja tulokset'!$B$21+1),U19+(T20+I20+G20+H20+J20-$V$6)/((1+$P$2)^A20),NA())</f>
        <v>#N/A</v>
      </c>
      <c r="V20" s="4" t="str">
        <f>IF(A20&lt;('2. Syöttöarvot ja tulokset'!$B$21+1),V19+('2. Syöttöarvot ja tulokset'!$B$75*'2. Syöttöarvot ja tulokset'!$B$73)," ")</f>
        <v xml:space="preserve"> </v>
      </c>
      <c r="W20" s="4" t="e">
        <f>IF(A20&lt;('2. Syöttöarvot ja tulokset'!$B$21+1),W19+C20+Y20-$V$6,NA())</f>
        <v>#N/A</v>
      </c>
      <c r="X20" s="4" t="str">
        <f>IF(A20&lt;('2. Syöttöarvot ja tulokset'!$B$21+1),'2. Syöttöarvot ja tulokset'!$B$79*W19," ")</f>
        <v xml:space="preserve"> </v>
      </c>
      <c r="Y20" s="4">
        <f t="shared" si="2"/>
        <v>0</v>
      </c>
      <c r="Z20" s="4" t="e">
        <f>IF(A20&lt;('2. Syöttöarvot ja tulokset'!$B$21+1),Z19+(C20-$V$6+Y20)/((1+$P$2)^A20),NA())</f>
        <v>#N/A</v>
      </c>
      <c r="AA20" s="4" t="str">
        <f>IF(A20&lt;('2. Syöttöarvot ja tulokset'!$B$21+1),AA19+(G20+I20+H20+T20-$V$6)," ")</f>
        <v xml:space="preserve"> </v>
      </c>
      <c r="AB20" s="20" t="e">
        <f>IF(A20&lt;('2. Syöttöarvot ja tulokset'!$B$21+1),AA20/L20,NA())</f>
        <v>#N/A</v>
      </c>
      <c r="AC20" s="29" t="str">
        <f>IF(A20&lt;('2. Syöttöarvot ja tulokset'!$B$21+1),AC19+(C20+Y20-$V$6)," ")</f>
        <v xml:space="preserve"> </v>
      </c>
      <c r="AD20" s="20" t="e">
        <f>IF(A20&lt;('2. Syöttöarvot ja tulokset'!$B$21+1),AC20/L20,NA())</f>
        <v>#N/A</v>
      </c>
      <c r="AE20" t="str">
        <f>IF(A20&lt;('2. Syöttöarvot ja tulokset'!$B$21+1),-'2. Syöttöarvot ja tulokset'!$B$122*A20," ")</f>
        <v xml:space="preserve"> </v>
      </c>
      <c r="AF20" t="e">
        <f>IF(A20&lt;('2. Syöttöarvot ja tulokset'!$B$21+1),AE20/1000,NA())</f>
        <v>#N/A</v>
      </c>
    </row>
    <row r="21" spans="1:32" x14ac:dyDescent="0.35">
      <c r="A21">
        <f t="shared" si="0"/>
        <v>16</v>
      </c>
      <c r="B21" t="str">
        <f>IF(A21&lt;('2. Syöttöarvot ja tulokset'!$B$21+1),A21," ")</f>
        <v xml:space="preserve"> </v>
      </c>
      <c r="C21" s="4" t="str">
        <f>IF(A21&lt;('2. Syöttöarvot ja tulokset'!$B$21+1),'2. Syöttöarvot ja tulokset'!$B$99+'2. Syöttöarvot ja tulokset'!$B$101," ")</f>
        <v xml:space="preserve"> </v>
      </c>
      <c r="D21" s="4" t="e">
        <f>IF(A21&lt;('2. Syöttöarvot ja tulokset'!$B$21+1),D20+C21,NA())</f>
        <v>#N/A</v>
      </c>
      <c r="E21" s="4" t="str">
        <f>IF(B21&lt;('2. Syöttöarvot ja tulokset'!$B$21+1),C21/((1+$P$2)^A21)," ")</f>
        <v xml:space="preserve"> </v>
      </c>
      <c r="F21" s="4" t="str">
        <f>IF(A21&lt;('2. Syöttöarvot ja tulokset'!$B$21+1),F20+E21," ")</f>
        <v xml:space="preserve"> </v>
      </c>
      <c r="G21" s="4" t="str">
        <f>IF(A21&lt;('2. Syöttöarvot ja tulokset'!$B$21+1),G20*(1+'2. Syöttöarvot ja tulokset'!$B$44)," ")</f>
        <v xml:space="preserve"> </v>
      </c>
      <c r="H21" s="4" t="str">
        <f>IF(A21&lt;('2. Syöttöarvot ja tulokset'!$B$21+1),H20*(1+'2. Syöttöarvot ja tulokset'!$B$56)," ")</f>
        <v xml:space="preserve"> </v>
      </c>
      <c r="I21" s="4" t="str">
        <f>IF(A21&lt;('2. Syöttöarvot ja tulokset'!$B$21+1),I20*(1+'2. Syöttöarvot ja tulokset'!$B$32)," ")</f>
        <v xml:space="preserve"> </v>
      </c>
      <c r="J21" s="4" t="str">
        <f>IF(A21&lt;('2. Syöttöarvot ja tulokset'!$B$21+1),J20*(1+'2. Syöttöarvot ja tulokset'!$B$66)," ")</f>
        <v xml:space="preserve"> </v>
      </c>
      <c r="K21" s="4" t="e">
        <f>IF('Solution 1, (hidden)'!A21&lt;('2. Syöttöarvot ja tulokset'!$B$21+1),K20+(G21+I21+H21+J21),NA())</f>
        <v>#N/A</v>
      </c>
      <c r="L21" s="4" t="e">
        <f>IF(A21&lt;('2. Syöttöarvot ja tulokset'!$B$21+1),L20,NA())</f>
        <v>#N/A</v>
      </c>
      <c r="M21" s="4" t="str">
        <f>IF(A21&lt;('2. Syöttöarvot ja tulokset'!$B$21+1),'2. Syöttöarvot ja tulokset'!$B$75*'2. Syöttöarvot ja tulokset'!$B$73," ")</f>
        <v xml:space="preserve"> </v>
      </c>
      <c r="N21" s="4" t="str">
        <f>IF(A21&lt;('2. Syöttöarvot ja tulokset'!$B$21+1),M21/((1+$P$2)^A21)," ")</f>
        <v xml:space="preserve"> </v>
      </c>
      <c r="O21" s="4" t="str">
        <f>IF(A21&lt;('2. Syöttöarvot ja tulokset'!$B$21+1),'2. Syöttöarvot ja tulokset'!$B$73*'2. Syöttöarvot ja tulokset'!$B$75+O20," ")</f>
        <v xml:space="preserve"> </v>
      </c>
      <c r="P21" s="4" t="str">
        <f>IF(A21&lt;('2. Syöttöarvot ja tulokset'!$B$21+1),(G21+I21+H21+J21)/((1+$P$2)^A21)," ")</f>
        <v xml:space="preserve"> </v>
      </c>
      <c r="Q21" s="4" t="str">
        <f>IF(A21&lt;('2. Syöttöarvot ja tulokset'!$B$21+1),Q20+P21," ")</f>
        <v xml:space="preserve"> </v>
      </c>
      <c r="R21" s="4" t="e">
        <f>IF(A21&lt;('2. Syöttöarvot ja tulokset'!$B$21+1),R20+G21+I21+J21+H21+T21-$V$6,NA())</f>
        <v>#N/A</v>
      </c>
      <c r="S21" s="4" t="str">
        <f>IF(A21&lt;('2. Syöttöarvot ja tulokset'!$B$21+1),'2. Syöttöarvot ja tulokset'!$B$79*(R20)," ")</f>
        <v xml:space="preserve"> </v>
      </c>
      <c r="T21" s="4">
        <f t="shared" si="1"/>
        <v>0</v>
      </c>
      <c r="U21" s="4" t="e">
        <f>IF(A21&lt;('2. Syöttöarvot ja tulokset'!$B$21+1),U20+(T21+I21+G21+H21+J21-$V$6)/((1+$P$2)^A21),NA())</f>
        <v>#N/A</v>
      </c>
      <c r="V21" s="4" t="str">
        <f>IF(A21&lt;('2. Syöttöarvot ja tulokset'!$B$21+1),V20+('2. Syöttöarvot ja tulokset'!$B$75*'2. Syöttöarvot ja tulokset'!$B$73)," ")</f>
        <v xml:space="preserve"> </v>
      </c>
      <c r="W21" s="4" t="e">
        <f>IF(A21&lt;('2. Syöttöarvot ja tulokset'!$B$21+1),W20+C21+Y21-$V$6,NA())</f>
        <v>#N/A</v>
      </c>
      <c r="X21" s="4" t="str">
        <f>IF(A21&lt;('2. Syöttöarvot ja tulokset'!$B$21+1),'2. Syöttöarvot ja tulokset'!$B$79*W20," ")</f>
        <v xml:space="preserve"> </v>
      </c>
      <c r="Y21" s="4">
        <f t="shared" si="2"/>
        <v>0</v>
      </c>
      <c r="Z21" s="4" t="e">
        <f>IF(A21&lt;('2. Syöttöarvot ja tulokset'!$B$21+1),Z20+(C21-$V$6+Y21)/((1+$P$2)^A21),NA())</f>
        <v>#N/A</v>
      </c>
      <c r="AA21" s="4" t="str">
        <f>IF(A21&lt;('2. Syöttöarvot ja tulokset'!$B$21+1),AA20+(G21+I21+H21+T21-$V$6)," ")</f>
        <v xml:space="preserve"> </v>
      </c>
      <c r="AB21" s="20" t="e">
        <f>IF(A21&lt;('2. Syöttöarvot ja tulokset'!$B$21+1),AA21/L21,NA())</f>
        <v>#N/A</v>
      </c>
      <c r="AC21" s="29" t="str">
        <f>IF(A21&lt;('2. Syöttöarvot ja tulokset'!$B$21+1),AC20+(C21+Y21-$V$6)," ")</f>
        <v xml:space="preserve"> </v>
      </c>
      <c r="AD21" s="20" t="e">
        <f>IF(A21&lt;('2. Syöttöarvot ja tulokset'!$B$21+1),AC21/L21,NA())</f>
        <v>#N/A</v>
      </c>
      <c r="AE21" t="str">
        <f>IF(A21&lt;('2. Syöttöarvot ja tulokset'!$B$21+1),-'2. Syöttöarvot ja tulokset'!$B$122*A21," ")</f>
        <v xml:space="preserve"> </v>
      </c>
      <c r="AF21" t="e">
        <f>IF(A21&lt;('2. Syöttöarvot ja tulokset'!$B$21+1),AE21/1000,NA())</f>
        <v>#N/A</v>
      </c>
    </row>
    <row r="22" spans="1:32" x14ac:dyDescent="0.35">
      <c r="A22">
        <f t="shared" si="0"/>
        <v>17</v>
      </c>
      <c r="B22" t="str">
        <f>IF(A22&lt;('2. Syöttöarvot ja tulokset'!$B$21+1),A22," ")</f>
        <v xml:space="preserve"> </v>
      </c>
      <c r="C22" s="4" t="str">
        <f>IF(A22&lt;('2. Syöttöarvot ja tulokset'!$B$21+1),'2. Syöttöarvot ja tulokset'!$B$99+'2. Syöttöarvot ja tulokset'!$B$101," ")</f>
        <v xml:space="preserve"> </v>
      </c>
      <c r="D22" s="4" t="e">
        <f>IF(A22&lt;('2. Syöttöarvot ja tulokset'!$B$21+1),D21+C22,NA())</f>
        <v>#N/A</v>
      </c>
      <c r="E22" s="4" t="str">
        <f>IF(B22&lt;('2. Syöttöarvot ja tulokset'!$B$21+1),C22/((1+$P$2)^A22)," ")</f>
        <v xml:space="preserve"> </v>
      </c>
      <c r="F22" s="4" t="str">
        <f>IF(A22&lt;('2. Syöttöarvot ja tulokset'!$B$21+1),F21+E22," ")</f>
        <v xml:space="preserve"> </v>
      </c>
      <c r="G22" s="4" t="str">
        <f>IF(A22&lt;('2. Syöttöarvot ja tulokset'!$B$21+1),G21*(1+'2. Syöttöarvot ja tulokset'!$B$44)," ")</f>
        <v xml:space="preserve"> </v>
      </c>
      <c r="H22" s="4" t="str">
        <f>IF(A22&lt;('2. Syöttöarvot ja tulokset'!$B$21+1),H21*(1+'2. Syöttöarvot ja tulokset'!$B$56)," ")</f>
        <v xml:space="preserve"> </v>
      </c>
      <c r="I22" s="4" t="str">
        <f>IF(A22&lt;('2. Syöttöarvot ja tulokset'!$B$21+1),I21*(1+'2. Syöttöarvot ja tulokset'!$B$32)," ")</f>
        <v xml:space="preserve"> </v>
      </c>
      <c r="J22" s="4" t="str">
        <f>IF(A22&lt;('2. Syöttöarvot ja tulokset'!$B$21+1),J21*(1+'2. Syöttöarvot ja tulokset'!$B$66)," ")</f>
        <v xml:space="preserve"> </v>
      </c>
      <c r="K22" s="4" t="e">
        <f>IF('Solution 1, (hidden)'!A22&lt;('2. Syöttöarvot ja tulokset'!$B$21+1),K21+(G22+I22+H22+J22),NA())</f>
        <v>#N/A</v>
      </c>
      <c r="L22" s="4" t="e">
        <f>IF(A22&lt;('2. Syöttöarvot ja tulokset'!$B$21+1),L21,NA())</f>
        <v>#N/A</v>
      </c>
      <c r="M22" s="4" t="str">
        <f>IF(A22&lt;('2. Syöttöarvot ja tulokset'!$B$21+1),'2. Syöttöarvot ja tulokset'!$B$75*'2. Syöttöarvot ja tulokset'!$B$73," ")</f>
        <v xml:space="preserve"> </v>
      </c>
      <c r="N22" s="4" t="str">
        <f>IF(A22&lt;('2. Syöttöarvot ja tulokset'!$B$21+1),M22/((1+$P$2)^A22)," ")</f>
        <v xml:space="preserve"> </v>
      </c>
      <c r="O22" s="4" t="str">
        <f>IF(A22&lt;('2. Syöttöarvot ja tulokset'!$B$21+1),'2. Syöttöarvot ja tulokset'!$B$73*'2. Syöttöarvot ja tulokset'!$B$75+O21," ")</f>
        <v xml:space="preserve"> </v>
      </c>
      <c r="P22" s="4" t="str">
        <f>IF(A22&lt;('2. Syöttöarvot ja tulokset'!$B$21+1),(G22+I22+H22+J22)/((1+$P$2)^A22)," ")</f>
        <v xml:space="preserve"> </v>
      </c>
      <c r="Q22" s="4" t="str">
        <f>IF(A22&lt;('2. Syöttöarvot ja tulokset'!$B$21+1),Q21+P22," ")</f>
        <v xml:space="preserve"> </v>
      </c>
      <c r="R22" s="4" t="e">
        <f>IF(A22&lt;('2. Syöttöarvot ja tulokset'!$B$21+1),R21+G22+I22+J22+H22+T22-$V$6,NA())</f>
        <v>#N/A</v>
      </c>
      <c r="S22" s="4" t="str">
        <f>IF(A22&lt;('2. Syöttöarvot ja tulokset'!$B$21+1),'2. Syöttöarvot ja tulokset'!$B$79*(R21)," ")</f>
        <v xml:space="preserve"> </v>
      </c>
      <c r="T22" s="4">
        <f t="shared" si="1"/>
        <v>0</v>
      </c>
      <c r="U22" s="4" t="e">
        <f>IF(A22&lt;('2. Syöttöarvot ja tulokset'!$B$21+1),U21+(T22+I22+G22+H22+J22-$V$6)/((1+$P$2)^A22),NA())</f>
        <v>#N/A</v>
      </c>
      <c r="V22" s="4" t="str">
        <f>IF(A22&lt;('2. Syöttöarvot ja tulokset'!$B$21+1),V21+('2. Syöttöarvot ja tulokset'!$B$75*'2. Syöttöarvot ja tulokset'!$B$73)," ")</f>
        <v xml:space="preserve"> </v>
      </c>
      <c r="W22" s="4" t="e">
        <f>IF(A22&lt;('2. Syöttöarvot ja tulokset'!$B$21+1),W21+C22+Y22-$V$6,NA())</f>
        <v>#N/A</v>
      </c>
      <c r="X22" s="4" t="str">
        <f>IF(A22&lt;('2. Syöttöarvot ja tulokset'!$B$21+1),'2. Syöttöarvot ja tulokset'!$B$79*W21," ")</f>
        <v xml:space="preserve"> </v>
      </c>
      <c r="Y22" s="4">
        <f t="shared" si="2"/>
        <v>0</v>
      </c>
      <c r="Z22" s="4" t="e">
        <f>IF(A22&lt;('2. Syöttöarvot ja tulokset'!$B$21+1),Z21+(C22-$V$6+Y22)/((1+$P$2)^A22),NA())</f>
        <v>#N/A</v>
      </c>
      <c r="AA22" s="4" t="str">
        <f>IF(A22&lt;('2. Syöttöarvot ja tulokset'!$B$21+1),AA21+(G22+I22+H22+T22-$V$6)," ")</f>
        <v xml:space="preserve"> </v>
      </c>
      <c r="AB22" s="20" t="e">
        <f>IF(A22&lt;('2. Syöttöarvot ja tulokset'!$B$21+1),AA22/L22,NA())</f>
        <v>#N/A</v>
      </c>
      <c r="AC22" s="29" t="str">
        <f>IF(A22&lt;('2. Syöttöarvot ja tulokset'!$B$21+1),AC21+(C22+Y22-$V$6)," ")</f>
        <v xml:space="preserve"> </v>
      </c>
      <c r="AD22" s="20" t="e">
        <f>IF(A22&lt;('2. Syöttöarvot ja tulokset'!$B$21+1),AC22/L22,NA())</f>
        <v>#N/A</v>
      </c>
      <c r="AE22" t="str">
        <f>IF(A22&lt;('2. Syöttöarvot ja tulokset'!$B$21+1),-'2. Syöttöarvot ja tulokset'!$B$122*A22," ")</f>
        <v xml:space="preserve"> </v>
      </c>
      <c r="AF22" t="e">
        <f>IF(A22&lt;('2. Syöttöarvot ja tulokset'!$B$21+1),AE22/1000,NA())</f>
        <v>#N/A</v>
      </c>
    </row>
    <row r="23" spans="1:32" x14ac:dyDescent="0.35">
      <c r="A23">
        <f t="shared" si="0"/>
        <v>18</v>
      </c>
      <c r="B23" t="str">
        <f>IF(A23&lt;('2. Syöttöarvot ja tulokset'!$B$21+1),A23," ")</f>
        <v xml:space="preserve"> </v>
      </c>
      <c r="C23" s="4" t="str">
        <f>IF(A23&lt;('2. Syöttöarvot ja tulokset'!$B$21+1),'2. Syöttöarvot ja tulokset'!$B$99+'2. Syöttöarvot ja tulokset'!$B$101," ")</f>
        <v xml:space="preserve"> </v>
      </c>
      <c r="D23" s="4" t="e">
        <f>IF(A23&lt;('2. Syöttöarvot ja tulokset'!$B$21+1),D22+C23,NA())</f>
        <v>#N/A</v>
      </c>
      <c r="E23" s="4" t="str">
        <f>IF(B23&lt;('2. Syöttöarvot ja tulokset'!$B$21+1),C23/((1+$P$2)^A23)," ")</f>
        <v xml:space="preserve"> </v>
      </c>
      <c r="F23" s="4" t="str">
        <f>IF(A23&lt;('2. Syöttöarvot ja tulokset'!$B$21+1),F22+E23," ")</f>
        <v xml:space="preserve"> </v>
      </c>
      <c r="G23" s="4" t="str">
        <f>IF(A23&lt;('2. Syöttöarvot ja tulokset'!$B$21+1),G22*(1+'2. Syöttöarvot ja tulokset'!$B$44)," ")</f>
        <v xml:space="preserve"> </v>
      </c>
      <c r="H23" s="4" t="str">
        <f>IF(A23&lt;('2. Syöttöarvot ja tulokset'!$B$21+1),H22*(1+'2. Syöttöarvot ja tulokset'!$B$56)," ")</f>
        <v xml:space="preserve"> </v>
      </c>
      <c r="I23" s="4" t="str">
        <f>IF(A23&lt;('2. Syöttöarvot ja tulokset'!$B$21+1),I22*(1+'2. Syöttöarvot ja tulokset'!$B$32)," ")</f>
        <v xml:space="preserve"> </v>
      </c>
      <c r="J23" s="4" t="str">
        <f>IF(A23&lt;('2. Syöttöarvot ja tulokset'!$B$21+1),J22*(1+'2. Syöttöarvot ja tulokset'!$B$66)," ")</f>
        <v xml:space="preserve"> </v>
      </c>
      <c r="K23" s="4" t="e">
        <f>IF('Solution 1, (hidden)'!A23&lt;('2. Syöttöarvot ja tulokset'!$B$21+1),K22+(G23+I23+H23+J23),NA())</f>
        <v>#N/A</v>
      </c>
      <c r="L23" s="4" t="e">
        <f>IF(A23&lt;('2. Syöttöarvot ja tulokset'!$B$21+1),L22,NA())</f>
        <v>#N/A</v>
      </c>
      <c r="M23" s="4" t="str">
        <f>IF(A23&lt;('2. Syöttöarvot ja tulokset'!$B$21+1),'2. Syöttöarvot ja tulokset'!$B$75*'2. Syöttöarvot ja tulokset'!$B$73," ")</f>
        <v xml:space="preserve"> </v>
      </c>
      <c r="N23" s="4" t="str">
        <f>IF(A23&lt;('2. Syöttöarvot ja tulokset'!$B$21+1),M23/((1+$P$2)^A23)," ")</f>
        <v xml:space="preserve"> </v>
      </c>
      <c r="O23" s="4" t="str">
        <f>IF(A23&lt;('2. Syöttöarvot ja tulokset'!$B$21+1),'2. Syöttöarvot ja tulokset'!$B$73*'2. Syöttöarvot ja tulokset'!$B$75+O22," ")</f>
        <v xml:space="preserve"> </v>
      </c>
      <c r="P23" s="4" t="str">
        <f>IF(A23&lt;('2. Syöttöarvot ja tulokset'!$B$21+1),(G23+I23+H23+J23)/((1+$P$2)^A23)," ")</f>
        <v xml:space="preserve"> </v>
      </c>
      <c r="Q23" s="4" t="str">
        <f>IF(A23&lt;('2. Syöttöarvot ja tulokset'!$B$21+1),Q22+P23," ")</f>
        <v xml:space="preserve"> </v>
      </c>
      <c r="R23" s="4" t="e">
        <f>IF(A23&lt;('2. Syöttöarvot ja tulokset'!$B$21+1),R22+G23+I23+J23+H23+T23-$V$6,NA())</f>
        <v>#N/A</v>
      </c>
      <c r="S23" s="4" t="str">
        <f>IF(A23&lt;('2. Syöttöarvot ja tulokset'!$B$21+1),'2. Syöttöarvot ja tulokset'!$B$79*(R22)," ")</f>
        <v xml:space="preserve"> </v>
      </c>
      <c r="T23" s="4">
        <f t="shared" si="1"/>
        <v>0</v>
      </c>
      <c r="U23" s="4" t="e">
        <f>IF(A23&lt;('2. Syöttöarvot ja tulokset'!$B$21+1),U22+(T23+I23+G23+H23+J23-$V$6)/((1+$P$2)^A23),NA())</f>
        <v>#N/A</v>
      </c>
      <c r="V23" s="4" t="str">
        <f>IF(A23&lt;('2. Syöttöarvot ja tulokset'!$B$21+1),V22+('2. Syöttöarvot ja tulokset'!$B$75*'2. Syöttöarvot ja tulokset'!$B$73)," ")</f>
        <v xml:space="preserve"> </v>
      </c>
      <c r="W23" s="4" t="e">
        <f>IF(A23&lt;('2. Syöttöarvot ja tulokset'!$B$21+1),W22+C23+Y23-$V$6,NA())</f>
        <v>#N/A</v>
      </c>
      <c r="X23" s="4" t="str">
        <f>IF(A23&lt;('2. Syöttöarvot ja tulokset'!$B$21+1),'2. Syöttöarvot ja tulokset'!$B$79*W22," ")</f>
        <v xml:space="preserve"> </v>
      </c>
      <c r="Y23" s="4">
        <f t="shared" si="2"/>
        <v>0</v>
      </c>
      <c r="Z23" s="4" t="e">
        <f>IF(A23&lt;('2. Syöttöarvot ja tulokset'!$B$21+1),Z22+(C23-$V$6+Y23)/((1+$P$2)^A23),NA())</f>
        <v>#N/A</v>
      </c>
      <c r="AA23" s="4" t="str">
        <f>IF(A23&lt;('2. Syöttöarvot ja tulokset'!$B$21+1),AA22+(G23+I23+H23+T23-$V$6)," ")</f>
        <v xml:space="preserve"> </v>
      </c>
      <c r="AB23" s="20" t="e">
        <f>IF(A23&lt;('2. Syöttöarvot ja tulokset'!$B$21+1),AA23/L23,NA())</f>
        <v>#N/A</v>
      </c>
      <c r="AC23" s="29" t="str">
        <f>IF(A23&lt;('2. Syöttöarvot ja tulokset'!$B$21+1),AC22+(C23+Y23-$V$6)," ")</f>
        <v xml:space="preserve"> </v>
      </c>
      <c r="AD23" s="20" t="e">
        <f>IF(A23&lt;('2. Syöttöarvot ja tulokset'!$B$21+1),AC23/L23,NA())</f>
        <v>#N/A</v>
      </c>
      <c r="AE23" t="str">
        <f>IF(A23&lt;('2. Syöttöarvot ja tulokset'!$B$21+1),-'2. Syöttöarvot ja tulokset'!$B$122*A23," ")</f>
        <v xml:space="preserve"> </v>
      </c>
      <c r="AF23" t="e">
        <f>IF(A23&lt;('2. Syöttöarvot ja tulokset'!$B$21+1),AE23/1000,NA())</f>
        <v>#N/A</v>
      </c>
    </row>
    <row r="24" spans="1:32" x14ac:dyDescent="0.35">
      <c r="A24">
        <f t="shared" si="0"/>
        <v>19</v>
      </c>
      <c r="B24" t="str">
        <f>IF(A24&lt;('2. Syöttöarvot ja tulokset'!$B$21+1),A24," ")</f>
        <v xml:space="preserve"> </v>
      </c>
      <c r="C24" s="4" t="str">
        <f>IF(A24&lt;('2. Syöttöarvot ja tulokset'!$B$21+1),'2. Syöttöarvot ja tulokset'!$B$99+'2. Syöttöarvot ja tulokset'!$B$101," ")</f>
        <v xml:space="preserve"> </v>
      </c>
      <c r="D24" s="4" t="e">
        <f>IF(A24&lt;('2. Syöttöarvot ja tulokset'!$B$21+1),D23+C24,NA())</f>
        <v>#N/A</v>
      </c>
      <c r="E24" s="4" t="str">
        <f>IF(B24&lt;('2. Syöttöarvot ja tulokset'!$B$21+1),C24/((1+$P$2)^A24)," ")</f>
        <v xml:space="preserve"> </v>
      </c>
      <c r="F24" s="4" t="str">
        <f>IF(A24&lt;('2. Syöttöarvot ja tulokset'!$B$21+1),F23+E24," ")</f>
        <v xml:space="preserve"> </v>
      </c>
      <c r="G24" s="4" t="str">
        <f>IF(A24&lt;('2. Syöttöarvot ja tulokset'!$B$21+1),G23*(1+'2. Syöttöarvot ja tulokset'!$B$44)," ")</f>
        <v xml:space="preserve"> </v>
      </c>
      <c r="H24" s="4" t="str">
        <f>IF(A24&lt;('2. Syöttöarvot ja tulokset'!$B$21+1),H23*(1+'2. Syöttöarvot ja tulokset'!$B$56)," ")</f>
        <v xml:space="preserve"> </v>
      </c>
      <c r="I24" s="4" t="str">
        <f>IF(A24&lt;('2. Syöttöarvot ja tulokset'!$B$21+1),I23*(1+'2. Syöttöarvot ja tulokset'!$B$32)," ")</f>
        <v xml:space="preserve"> </v>
      </c>
      <c r="J24" s="4" t="str">
        <f>IF(A24&lt;('2. Syöttöarvot ja tulokset'!$B$21+1),J23*(1+'2. Syöttöarvot ja tulokset'!$B$66)," ")</f>
        <v xml:space="preserve"> </v>
      </c>
      <c r="K24" s="4" t="e">
        <f>IF('Solution 1, (hidden)'!A24&lt;('2. Syöttöarvot ja tulokset'!$B$21+1),K23+(G24+I24+H24+J24),NA())</f>
        <v>#N/A</v>
      </c>
      <c r="L24" s="4" t="e">
        <f>IF(A24&lt;('2. Syöttöarvot ja tulokset'!$B$21+1),L23,NA())</f>
        <v>#N/A</v>
      </c>
      <c r="M24" s="4" t="str">
        <f>IF(A24&lt;('2. Syöttöarvot ja tulokset'!$B$21+1),'2. Syöttöarvot ja tulokset'!$B$75*'2. Syöttöarvot ja tulokset'!$B$73," ")</f>
        <v xml:space="preserve"> </v>
      </c>
      <c r="N24" s="4" t="str">
        <f>IF(A24&lt;('2. Syöttöarvot ja tulokset'!$B$21+1),M24/((1+$P$2)^A24)," ")</f>
        <v xml:space="preserve"> </v>
      </c>
      <c r="O24" s="4" t="str">
        <f>IF(A24&lt;('2. Syöttöarvot ja tulokset'!$B$21+1),'2. Syöttöarvot ja tulokset'!$B$73*'2. Syöttöarvot ja tulokset'!$B$75+O23," ")</f>
        <v xml:space="preserve"> </v>
      </c>
      <c r="P24" s="4" t="str">
        <f>IF(A24&lt;('2. Syöttöarvot ja tulokset'!$B$21+1),(G24+I24+H24+J24)/((1+$P$2)^A24)," ")</f>
        <v xml:space="preserve"> </v>
      </c>
      <c r="Q24" s="4" t="str">
        <f>IF(A24&lt;('2. Syöttöarvot ja tulokset'!$B$21+1),Q23+P24," ")</f>
        <v xml:space="preserve"> </v>
      </c>
      <c r="R24" s="4" t="e">
        <f>IF(A24&lt;('2. Syöttöarvot ja tulokset'!$B$21+1),R23+G24+I24+J24+H24+T24-$V$6,NA())</f>
        <v>#N/A</v>
      </c>
      <c r="S24" s="4" t="str">
        <f>IF(A24&lt;('2. Syöttöarvot ja tulokset'!$B$21+1),'2. Syöttöarvot ja tulokset'!$B$79*(R23)," ")</f>
        <v xml:space="preserve"> </v>
      </c>
      <c r="T24" s="4">
        <f t="shared" si="1"/>
        <v>0</v>
      </c>
      <c r="U24" s="4" t="e">
        <f>IF(A24&lt;('2. Syöttöarvot ja tulokset'!$B$21+1),U23+(T24+I24+G24+H24+J24-$V$6)/((1+$P$2)^A24),NA())</f>
        <v>#N/A</v>
      </c>
      <c r="V24" s="4" t="str">
        <f>IF(A24&lt;('2. Syöttöarvot ja tulokset'!$B$21+1),V23+('2. Syöttöarvot ja tulokset'!$B$75*'2. Syöttöarvot ja tulokset'!$B$73)," ")</f>
        <v xml:space="preserve"> </v>
      </c>
      <c r="W24" s="4" t="e">
        <f>IF(A24&lt;('2. Syöttöarvot ja tulokset'!$B$21+1),W23+C24+Y24-$V$6,NA())</f>
        <v>#N/A</v>
      </c>
      <c r="X24" s="4" t="str">
        <f>IF(A24&lt;('2. Syöttöarvot ja tulokset'!$B$21+1),'2. Syöttöarvot ja tulokset'!$B$79*W23," ")</f>
        <v xml:space="preserve"> </v>
      </c>
      <c r="Y24" s="4">
        <f t="shared" si="2"/>
        <v>0</v>
      </c>
      <c r="Z24" s="4" t="e">
        <f>IF(A24&lt;('2. Syöttöarvot ja tulokset'!$B$21+1),Z23+(C24-$V$6+Y24)/((1+$P$2)^A24),NA())</f>
        <v>#N/A</v>
      </c>
      <c r="AA24" s="4" t="str">
        <f>IF(A24&lt;('2. Syöttöarvot ja tulokset'!$B$21+1),AA23+(G24+I24+H24+T24-$V$6)," ")</f>
        <v xml:space="preserve"> </v>
      </c>
      <c r="AB24" s="20" t="e">
        <f>IF(A24&lt;('2. Syöttöarvot ja tulokset'!$B$21+1),AA24/L24,NA())</f>
        <v>#N/A</v>
      </c>
      <c r="AC24" s="29" t="str">
        <f>IF(A24&lt;('2. Syöttöarvot ja tulokset'!$B$21+1),AC23+(C24+Y24-$V$6)," ")</f>
        <v xml:space="preserve"> </v>
      </c>
      <c r="AD24" s="20" t="e">
        <f>IF(A24&lt;('2. Syöttöarvot ja tulokset'!$B$21+1),AC24/L24,NA())</f>
        <v>#N/A</v>
      </c>
      <c r="AE24" t="str">
        <f>IF(A24&lt;('2. Syöttöarvot ja tulokset'!$B$21+1),-'2. Syöttöarvot ja tulokset'!$B$122*A24," ")</f>
        <v xml:space="preserve"> </v>
      </c>
      <c r="AF24" t="e">
        <f>IF(A24&lt;('2. Syöttöarvot ja tulokset'!$B$21+1),AE24/1000,NA())</f>
        <v>#N/A</v>
      </c>
    </row>
    <row r="25" spans="1:32" x14ac:dyDescent="0.35">
      <c r="A25">
        <f t="shared" si="0"/>
        <v>20</v>
      </c>
      <c r="B25" t="str">
        <f>IF(A25&lt;('2. Syöttöarvot ja tulokset'!$B$21+1),A25," ")</f>
        <v xml:space="preserve"> </v>
      </c>
      <c r="C25" s="4" t="str">
        <f>IF(A25&lt;('2. Syöttöarvot ja tulokset'!$B$21+1),'2. Syöttöarvot ja tulokset'!$B$99+'2. Syöttöarvot ja tulokset'!$B$101," ")</f>
        <v xml:space="preserve"> </v>
      </c>
      <c r="D25" s="4" t="e">
        <f>IF(A25&lt;('2. Syöttöarvot ja tulokset'!$B$21+1),D24+C25,NA())</f>
        <v>#N/A</v>
      </c>
      <c r="E25" s="4" t="str">
        <f>IF(B25&lt;('2. Syöttöarvot ja tulokset'!$B$21+1),C25/((1+$P$2)^A25)," ")</f>
        <v xml:space="preserve"> </v>
      </c>
      <c r="F25" s="4" t="str">
        <f>IF(A25&lt;('2. Syöttöarvot ja tulokset'!$B$21+1),F24+E25," ")</f>
        <v xml:space="preserve"> </v>
      </c>
      <c r="G25" s="4" t="str">
        <f>IF(A25&lt;('2. Syöttöarvot ja tulokset'!$B$21+1),G24*(1+'2. Syöttöarvot ja tulokset'!$B$44)," ")</f>
        <v xml:space="preserve"> </v>
      </c>
      <c r="H25" s="4" t="str">
        <f>IF(A25&lt;('2. Syöttöarvot ja tulokset'!$B$21+1),H24*(1+'2. Syöttöarvot ja tulokset'!$B$56)," ")</f>
        <v xml:space="preserve"> </v>
      </c>
      <c r="I25" s="4" t="str">
        <f>IF(A25&lt;('2. Syöttöarvot ja tulokset'!$B$21+1),I24*(1+'2. Syöttöarvot ja tulokset'!$B$32)," ")</f>
        <v xml:space="preserve"> </v>
      </c>
      <c r="J25" s="4" t="str">
        <f>IF(A25&lt;('2. Syöttöarvot ja tulokset'!$B$21+1),J24*(1+'2. Syöttöarvot ja tulokset'!$B$66)," ")</f>
        <v xml:space="preserve"> </v>
      </c>
      <c r="K25" s="4" t="e">
        <f>IF('Solution 1, (hidden)'!A25&lt;('2. Syöttöarvot ja tulokset'!$B$21+1),K24+(G25+I25+H25+J25),NA())</f>
        <v>#N/A</v>
      </c>
      <c r="L25" s="4" t="e">
        <f>IF(A25&lt;('2. Syöttöarvot ja tulokset'!$B$21+1),L24,NA())</f>
        <v>#N/A</v>
      </c>
      <c r="M25" s="4" t="str">
        <f>IF(A25&lt;('2. Syöttöarvot ja tulokset'!$B$21+1),'2. Syöttöarvot ja tulokset'!$B$75*'2. Syöttöarvot ja tulokset'!$B$73," ")</f>
        <v xml:space="preserve"> </v>
      </c>
      <c r="N25" s="4" t="str">
        <f>IF(A25&lt;('2. Syöttöarvot ja tulokset'!$B$21+1),M25/((1+$P$2)^A25)," ")</f>
        <v xml:space="preserve"> </v>
      </c>
      <c r="O25" s="4" t="str">
        <f>IF(A25&lt;('2. Syöttöarvot ja tulokset'!$B$21+1),'2. Syöttöarvot ja tulokset'!$B$73*'2. Syöttöarvot ja tulokset'!$B$75+O24," ")</f>
        <v xml:space="preserve"> </v>
      </c>
      <c r="P25" s="4" t="str">
        <f>IF(A25&lt;('2. Syöttöarvot ja tulokset'!$B$21+1),(G25+I25+H25+J25)/((1+$P$2)^A25)," ")</f>
        <v xml:space="preserve"> </v>
      </c>
      <c r="Q25" s="4" t="str">
        <f>IF(A25&lt;('2. Syöttöarvot ja tulokset'!$B$21+1),Q24+P25," ")</f>
        <v xml:space="preserve"> </v>
      </c>
      <c r="R25" s="4" t="e">
        <f>IF(A25&lt;('2. Syöttöarvot ja tulokset'!$B$21+1),R24+G25+I25+J25+H25+T25-$V$6,NA())</f>
        <v>#N/A</v>
      </c>
      <c r="S25" s="4" t="str">
        <f>IF(A25&lt;('2. Syöttöarvot ja tulokset'!$B$21+1),'2. Syöttöarvot ja tulokset'!$B$79*(R24)," ")</f>
        <v xml:space="preserve"> </v>
      </c>
      <c r="T25" s="4">
        <f t="shared" si="1"/>
        <v>0</v>
      </c>
      <c r="U25" s="4" t="e">
        <f>IF(A25&lt;('2. Syöttöarvot ja tulokset'!$B$21+1),U24+(T25+I25+G25+H25+J25-$V$6)/((1+$P$2)^A25),NA())</f>
        <v>#N/A</v>
      </c>
      <c r="V25" s="4" t="str">
        <f>IF(A25&lt;('2. Syöttöarvot ja tulokset'!$B$21+1),V24+('2. Syöttöarvot ja tulokset'!$B$75*'2. Syöttöarvot ja tulokset'!$B$73)," ")</f>
        <v xml:space="preserve"> </v>
      </c>
      <c r="W25" s="4" t="e">
        <f>IF(A25&lt;('2. Syöttöarvot ja tulokset'!$B$21+1),W24+C25+Y25-$V$6,NA())</f>
        <v>#N/A</v>
      </c>
      <c r="X25" s="4" t="str">
        <f>IF(A25&lt;('2. Syöttöarvot ja tulokset'!$B$21+1),'2. Syöttöarvot ja tulokset'!$B$79*W24," ")</f>
        <v xml:space="preserve"> </v>
      </c>
      <c r="Y25" s="4">
        <f t="shared" si="2"/>
        <v>0</v>
      </c>
      <c r="Z25" s="4" t="e">
        <f>IF(A25&lt;('2. Syöttöarvot ja tulokset'!$B$21+1),Z24+(C25-$V$6+Y25)/((1+$P$2)^A25),NA())</f>
        <v>#N/A</v>
      </c>
      <c r="AA25" s="4" t="str">
        <f>IF(A25&lt;('2. Syöttöarvot ja tulokset'!$B$21+1),AA24+(G25+I25+H25+T25-$V$6)," ")</f>
        <v xml:space="preserve"> </v>
      </c>
      <c r="AB25" s="20" t="e">
        <f>IF(A25&lt;('2. Syöttöarvot ja tulokset'!$B$21+1),AA25/L25,NA())</f>
        <v>#N/A</v>
      </c>
      <c r="AC25" s="29" t="str">
        <f>IF(A25&lt;('2. Syöttöarvot ja tulokset'!$B$21+1),AC24+(C25+Y25-$V$6)," ")</f>
        <v xml:space="preserve"> </v>
      </c>
      <c r="AD25" s="20" t="e">
        <f>IF(A25&lt;('2. Syöttöarvot ja tulokset'!$B$21+1),AC25/L25,NA())</f>
        <v>#N/A</v>
      </c>
      <c r="AE25" t="str">
        <f>IF(A25&lt;('2. Syöttöarvot ja tulokset'!$B$21+1),-'2. Syöttöarvot ja tulokset'!$B$122*A25," ")</f>
        <v xml:space="preserve"> </v>
      </c>
      <c r="AF25" t="e">
        <f>IF(A25&lt;('2. Syöttöarvot ja tulokset'!$B$21+1),AE25/1000,NA())</f>
        <v>#N/A</v>
      </c>
    </row>
    <row r="26" spans="1:32" x14ac:dyDescent="0.35">
      <c r="A26">
        <f t="shared" si="0"/>
        <v>21</v>
      </c>
      <c r="B26" t="str">
        <f>IF(A26&lt;('2. Syöttöarvot ja tulokset'!$B$21+1),A26," ")</f>
        <v xml:space="preserve"> </v>
      </c>
      <c r="C26" s="4" t="str">
        <f>IF(A26&lt;('2. Syöttöarvot ja tulokset'!$B$21+1),'2. Syöttöarvot ja tulokset'!$B$99+'2. Syöttöarvot ja tulokset'!$B$101," ")</f>
        <v xml:space="preserve"> </v>
      </c>
      <c r="D26" s="4" t="e">
        <f>IF(A26&lt;('2. Syöttöarvot ja tulokset'!$B$21+1),D25+C26,NA())</f>
        <v>#N/A</v>
      </c>
      <c r="E26" s="4" t="str">
        <f>IF(B26&lt;('2. Syöttöarvot ja tulokset'!$B$21+1),C26/((1+$P$2)^A26)," ")</f>
        <v xml:space="preserve"> </v>
      </c>
      <c r="F26" s="4" t="str">
        <f>IF(A26&lt;('2. Syöttöarvot ja tulokset'!$B$21+1),F25+E26," ")</f>
        <v xml:space="preserve"> </v>
      </c>
      <c r="G26" s="4" t="str">
        <f>IF(A26&lt;('2. Syöttöarvot ja tulokset'!$B$21+1),G25*(1+'2. Syöttöarvot ja tulokset'!$B$44)," ")</f>
        <v xml:space="preserve"> </v>
      </c>
      <c r="H26" s="4" t="str">
        <f>IF(A26&lt;('2. Syöttöarvot ja tulokset'!$B$21+1),H25*(1+'2. Syöttöarvot ja tulokset'!$B$56)," ")</f>
        <v xml:space="preserve"> </v>
      </c>
      <c r="I26" s="4" t="str">
        <f>IF(A26&lt;('2. Syöttöarvot ja tulokset'!$B$21+1),I25*(1+'2. Syöttöarvot ja tulokset'!$B$32)," ")</f>
        <v xml:space="preserve"> </v>
      </c>
      <c r="J26" s="4" t="str">
        <f>IF(A26&lt;('2. Syöttöarvot ja tulokset'!$B$21+1),J25*(1+'2. Syöttöarvot ja tulokset'!$B$66)," ")</f>
        <v xml:space="preserve"> </v>
      </c>
      <c r="K26" s="4" t="e">
        <f>IF('Solution 1, (hidden)'!A26&lt;('2. Syöttöarvot ja tulokset'!$B$21+1),K25+(G26+I26+H26+J26),NA())</f>
        <v>#N/A</v>
      </c>
      <c r="L26" s="4" t="e">
        <f>IF(A26&lt;('2. Syöttöarvot ja tulokset'!$B$21+1),L25,NA())</f>
        <v>#N/A</v>
      </c>
      <c r="M26" s="4" t="str">
        <f>IF(A26&lt;('2. Syöttöarvot ja tulokset'!$B$21+1),'2. Syöttöarvot ja tulokset'!$B$75*'2. Syöttöarvot ja tulokset'!$B$73," ")</f>
        <v xml:space="preserve"> </v>
      </c>
      <c r="N26" s="4" t="str">
        <f>IF(A26&lt;('2. Syöttöarvot ja tulokset'!$B$21+1),M26/((1+$P$2)^A26)," ")</f>
        <v xml:space="preserve"> </v>
      </c>
      <c r="O26" s="4" t="str">
        <f>IF(A26&lt;('2. Syöttöarvot ja tulokset'!$B$21+1),'2. Syöttöarvot ja tulokset'!$B$73*'2. Syöttöarvot ja tulokset'!$B$75+O25," ")</f>
        <v xml:space="preserve"> </v>
      </c>
      <c r="P26" s="4" t="str">
        <f>IF(A26&lt;('2. Syöttöarvot ja tulokset'!$B$21+1),(G26+I26+H26+J26)/((1+$P$2)^A26)," ")</f>
        <v xml:space="preserve"> </v>
      </c>
      <c r="Q26" s="4" t="str">
        <f>IF(A26&lt;('2. Syöttöarvot ja tulokset'!$B$21+1),Q25+P26," ")</f>
        <v xml:space="preserve"> </v>
      </c>
      <c r="R26" s="4" t="e">
        <f>IF(A26&lt;('2. Syöttöarvot ja tulokset'!$B$21+1),R25+G26+I26+J26+H26+T26-$V$6,NA())</f>
        <v>#N/A</v>
      </c>
      <c r="S26" s="4" t="str">
        <f>IF(A26&lt;('2. Syöttöarvot ja tulokset'!$B$21+1),'2. Syöttöarvot ja tulokset'!$B$79*(R25)," ")</f>
        <v xml:space="preserve"> </v>
      </c>
      <c r="T26" s="4">
        <f t="shared" si="1"/>
        <v>0</v>
      </c>
      <c r="U26" s="4" t="e">
        <f>IF(A26&lt;('2. Syöttöarvot ja tulokset'!$B$21+1),U25+(T26+I26+G26+H26+J26-$V$6)/((1+$P$2)^A26),NA())</f>
        <v>#N/A</v>
      </c>
      <c r="V26" s="4" t="str">
        <f>IF(A26&lt;('2. Syöttöarvot ja tulokset'!$B$21+1),V25+('2. Syöttöarvot ja tulokset'!$B$75*'2. Syöttöarvot ja tulokset'!$B$73)," ")</f>
        <v xml:space="preserve"> </v>
      </c>
      <c r="W26" s="4" t="e">
        <f>IF(A26&lt;('2. Syöttöarvot ja tulokset'!$B$21+1),W25+C26+Y26-$V$6,NA())</f>
        <v>#N/A</v>
      </c>
      <c r="X26" s="4" t="str">
        <f>IF(A26&lt;('2. Syöttöarvot ja tulokset'!$B$21+1),'2. Syöttöarvot ja tulokset'!$B$79*W25," ")</f>
        <v xml:space="preserve"> </v>
      </c>
      <c r="Y26" s="4">
        <f t="shared" si="2"/>
        <v>0</v>
      </c>
      <c r="Z26" s="4" t="e">
        <f>IF(A26&lt;('2. Syöttöarvot ja tulokset'!$B$21+1),Z25+(C26-$V$6+Y26)/((1+$P$2)^A26),NA())</f>
        <v>#N/A</v>
      </c>
      <c r="AA26" s="4" t="str">
        <f>IF(A26&lt;('2. Syöttöarvot ja tulokset'!$B$21+1),AA25+(G26+I26+H26+T26-$V$6)," ")</f>
        <v xml:space="preserve"> </v>
      </c>
      <c r="AB26" s="20" t="e">
        <f>IF(A26&lt;('2. Syöttöarvot ja tulokset'!$B$21+1),AA26/L26,NA())</f>
        <v>#N/A</v>
      </c>
      <c r="AC26" s="29" t="str">
        <f>IF(A26&lt;('2. Syöttöarvot ja tulokset'!$B$21+1),AC25+(C26+Y26-$V$6)," ")</f>
        <v xml:space="preserve"> </v>
      </c>
      <c r="AD26" s="20" t="e">
        <f>IF(A26&lt;('2. Syöttöarvot ja tulokset'!$B$21+1),AC26/L26,NA())</f>
        <v>#N/A</v>
      </c>
      <c r="AE26" t="str">
        <f>IF(A26&lt;('2. Syöttöarvot ja tulokset'!$B$21+1),-'2. Syöttöarvot ja tulokset'!$B$122*A26," ")</f>
        <v xml:space="preserve"> </v>
      </c>
      <c r="AF26" t="e">
        <f>IF(A26&lt;('2. Syöttöarvot ja tulokset'!$B$21+1),AE26/1000,NA())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tulokset'!$B$21+1),A27," ")</f>
        <v xml:space="preserve"> </v>
      </c>
      <c r="C27" s="4" t="str">
        <f>IF(A27&lt;('2. Syöttöarvot ja tulokset'!$B$21+1),'2. Syöttöarvot ja tulokset'!$B$99+'2. Syöttöarvot ja tulokset'!$B$101," ")</f>
        <v xml:space="preserve"> </v>
      </c>
      <c r="D27" s="4" t="e">
        <f>IF(A27&lt;('2. Syöttöarvot ja tulokset'!$B$21+1),D26+C27,NA())</f>
        <v>#N/A</v>
      </c>
      <c r="E27" s="4" t="str">
        <f>IF(B27&lt;('2. Syöttöarvot ja tulokset'!$B$21+1),C27/((1+$P$2)^A27)," ")</f>
        <v xml:space="preserve"> </v>
      </c>
      <c r="F27" s="4" t="str">
        <f>IF(A27&lt;('2. Syöttöarvot ja tulokset'!$B$21+1),F26+E27," ")</f>
        <v xml:space="preserve"> </v>
      </c>
      <c r="G27" s="4" t="str">
        <f>IF(A27&lt;('2. Syöttöarvot ja tulokset'!$B$21+1),G26*(1+'2. Syöttöarvot ja tulokset'!$B$44)," ")</f>
        <v xml:space="preserve"> </v>
      </c>
      <c r="H27" s="4" t="str">
        <f>IF(A27&lt;('2. Syöttöarvot ja tulokset'!$B$21+1),H26*(1+'2. Syöttöarvot ja tulokset'!$B$56)," ")</f>
        <v xml:space="preserve"> </v>
      </c>
      <c r="I27" s="4" t="str">
        <f>IF(A27&lt;('2. Syöttöarvot ja tulokset'!$B$21+1),I26*(1+'2. Syöttöarvot ja tulokset'!$B$32)," ")</f>
        <v xml:space="preserve"> </v>
      </c>
      <c r="J27" s="4" t="str">
        <f>IF(A27&lt;('2. Syöttöarvot ja tulokset'!$B$21+1),J26*(1+'2. Syöttöarvot ja tulokset'!$B$66)," ")</f>
        <v xml:space="preserve"> </v>
      </c>
      <c r="K27" s="4" t="e">
        <f>IF('Solution 1, (hidden)'!A27&lt;('2. Syöttöarvot ja tulokset'!$B$21+1),K26+(G27+I27+H27+J27),NA())</f>
        <v>#N/A</v>
      </c>
      <c r="L27" s="4" t="e">
        <f>IF(A27&lt;('2. Syöttöarvot ja tulokset'!$B$21+1),L26,NA())</f>
        <v>#N/A</v>
      </c>
      <c r="M27" s="4" t="str">
        <f>IF(A27&lt;('2. Syöttöarvot ja tulokset'!$B$21+1),'2. Syöttöarvot ja tulokset'!$B$75*'2. Syöttöarvot ja tulokset'!$B$73," ")</f>
        <v xml:space="preserve"> </v>
      </c>
      <c r="N27" s="4" t="str">
        <f>IF(A27&lt;('2. Syöttöarvot ja tulokset'!$B$21+1),M27/((1+$P$2)^A27)," ")</f>
        <v xml:space="preserve"> </v>
      </c>
      <c r="O27" s="4" t="str">
        <f>IF(A27&lt;('2. Syöttöarvot ja tulokset'!$B$21+1),'2. Syöttöarvot ja tulokset'!$B$73*'2. Syöttöarvot ja tulokset'!$B$75+O26," ")</f>
        <v xml:space="preserve"> </v>
      </c>
      <c r="P27" s="4" t="str">
        <f>IF(A27&lt;('2. Syöttöarvot ja tulokset'!$B$21+1),(G27+I27+H27+J27)/((1+$P$2)^A27)," ")</f>
        <v xml:space="preserve"> </v>
      </c>
      <c r="Q27" s="4" t="str">
        <f>IF(A27&lt;('2. Syöttöarvot ja tulokset'!$B$21+1),Q26+P27," ")</f>
        <v xml:space="preserve"> </v>
      </c>
      <c r="R27" s="4" t="e">
        <f>IF(A27&lt;('2. Syöttöarvot ja tulokset'!$B$21+1),R26+G27+I27+J27+H27+T27-$V$6,NA())</f>
        <v>#N/A</v>
      </c>
      <c r="S27" s="4" t="str">
        <f>IF(A27&lt;('2. Syöttöarvot ja tulokset'!$B$21+1),'2. Syöttöarvot ja tulokset'!$B$79*(R26)," ")</f>
        <v xml:space="preserve"> </v>
      </c>
      <c r="T27" s="4">
        <f t="shared" si="1"/>
        <v>0</v>
      </c>
      <c r="U27" s="4" t="e">
        <f>IF(A27&lt;('2. Syöttöarvot ja tulokset'!$B$21+1),U26+(T27+I27+G27+H27+J27-$V$6)/((1+$P$2)^A27),NA())</f>
        <v>#N/A</v>
      </c>
      <c r="V27" s="4" t="str">
        <f>IF(A27&lt;('2. Syöttöarvot ja tulokset'!$B$21+1),V26+('2. Syöttöarvot ja tulokset'!$B$75*'2. Syöttöarvot ja tulokset'!$B$73)," ")</f>
        <v xml:space="preserve"> </v>
      </c>
      <c r="W27" s="4" t="e">
        <f>IF(A27&lt;('2. Syöttöarvot ja tulokset'!$B$21+1),W26+C27+Y27-$V$6,NA())</f>
        <v>#N/A</v>
      </c>
      <c r="X27" s="4" t="str">
        <f>IF(A27&lt;('2. Syöttöarvot ja tulokset'!$B$21+1),'2. Syöttöarvot ja tulokset'!$B$79*W26," ")</f>
        <v xml:space="preserve"> </v>
      </c>
      <c r="Y27" s="4">
        <f t="shared" si="2"/>
        <v>0</v>
      </c>
      <c r="Z27" s="4" t="e">
        <f>IF(A27&lt;('2. Syöttöarvot ja tulokset'!$B$21+1),Z26+(C27-$V$6+Y27)/((1+$P$2)^A27),NA())</f>
        <v>#N/A</v>
      </c>
      <c r="AA27" s="4" t="str">
        <f>IF(A27&lt;('2. Syöttöarvot ja tulokset'!$B$21+1),AA26+(G27+I27+H27+T27-$V$6)," ")</f>
        <v xml:space="preserve"> </v>
      </c>
      <c r="AB27" s="20" t="e">
        <f>IF(A27&lt;('2. Syöttöarvot ja tulokset'!$B$21+1),AA27/L27,NA())</f>
        <v>#N/A</v>
      </c>
      <c r="AC27" s="29" t="str">
        <f>IF(A27&lt;('2. Syöttöarvot ja tulokset'!$B$21+1),AC26+(C27+Y27-$V$6)," ")</f>
        <v xml:space="preserve"> </v>
      </c>
      <c r="AD27" s="20" t="e">
        <f>IF(A27&lt;('2. Syöttöarvot ja tulokset'!$B$21+1),AC27/L27,NA())</f>
        <v>#N/A</v>
      </c>
      <c r="AE27" t="str">
        <f>IF(A27&lt;('2. Syöttöarvot ja tulokset'!$B$21+1),-'2. Syöttöarvot ja tulokset'!$B$122*A27," ")</f>
        <v xml:space="preserve"> </v>
      </c>
      <c r="AF27" t="e">
        <f>IF(A27&lt;('2. Syöttöarvot ja tulokset'!$B$21+1),AE27/1000,NA())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tulokset'!$B$21+1),A28," ")</f>
        <v xml:space="preserve"> </v>
      </c>
      <c r="C28" s="4" t="str">
        <f>IF(A28&lt;('2. Syöttöarvot ja tulokset'!$B$21+1),'2. Syöttöarvot ja tulokset'!$B$99+'2. Syöttöarvot ja tulokset'!$B$101," ")</f>
        <v xml:space="preserve"> </v>
      </c>
      <c r="D28" s="4" t="e">
        <f>IF(A28&lt;('2. Syöttöarvot ja tulokset'!$B$21+1),D27+C28,NA())</f>
        <v>#N/A</v>
      </c>
      <c r="E28" s="4" t="str">
        <f>IF(B28&lt;('2. Syöttöarvot ja tulokset'!$B$21+1),C28/((1+$P$2)^A28)," ")</f>
        <v xml:space="preserve"> </v>
      </c>
      <c r="F28" s="4" t="str">
        <f>IF(A28&lt;('2. Syöttöarvot ja tulokset'!$B$21+1),F27+E28," ")</f>
        <v xml:space="preserve"> </v>
      </c>
      <c r="G28" s="4" t="str">
        <f>IF(A28&lt;('2. Syöttöarvot ja tulokset'!$B$21+1),G27*(1+'2. Syöttöarvot ja tulokset'!$B$44)," ")</f>
        <v xml:space="preserve"> </v>
      </c>
      <c r="H28" s="4" t="str">
        <f>IF(A28&lt;('2. Syöttöarvot ja tulokset'!$B$21+1),H27*(1+'2. Syöttöarvot ja tulokset'!$B$56)," ")</f>
        <v xml:space="preserve"> </v>
      </c>
      <c r="I28" s="4" t="str">
        <f>IF(A28&lt;('2. Syöttöarvot ja tulokset'!$B$21+1),I27*(1+'2. Syöttöarvot ja tulokset'!$B$32)," ")</f>
        <v xml:space="preserve"> </v>
      </c>
      <c r="J28" s="4" t="str">
        <f>IF(A28&lt;('2. Syöttöarvot ja tulokset'!$B$21+1),J27*(1+'2. Syöttöarvot ja tulokset'!$B$66)," ")</f>
        <v xml:space="preserve"> </v>
      </c>
      <c r="K28" s="4" t="e">
        <f>IF('Solution 1, (hidden)'!A28&lt;('2. Syöttöarvot ja tulokset'!$B$21+1),K27+(G28+I28+H28+J28),NA())</f>
        <v>#N/A</v>
      </c>
      <c r="L28" s="4" t="e">
        <f>IF(A28&lt;('2. Syöttöarvot ja tulokset'!$B$21+1),L27,NA())</f>
        <v>#N/A</v>
      </c>
      <c r="M28" s="4" t="str">
        <f>IF(A28&lt;('2. Syöttöarvot ja tulokset'!$B$21+1),'2. Syöttöarvot ja tulokset'!$B$75*'2. Syöttöarvot ja tulokset'!$B$73," ")</f>
        <v xml:space="preserve"> </v>
      </c>
      <c r="N28" s="4" t="str">
        <f>IF(A28&lt;('2. Syöttöarvot ja tulokset'!$B$21+1),M28/((1+$P$2)^A28)," ")</f>
        <v xml:space="preserve"> </v>
      </c>
      <c r="O28" s="4" t="str">
        <f>IF(A28&lt;('2. Syöttöarvot ja tulokset'!$B$21+1),'2. Syöttöarvot ja tulokset'!$B$73*'2. Syöttöarvot ja tulokset'!$B$75+O27," ")</f>
        <v xml:space="preserve"> </v>
      </c>
      <c r="P28" s="4" t="str">
        <f>IF(A28&lt;('2. Syöttöarvot ja tulokset'!$B$21+1),(G28+I28+H28+J28)/((1+$P$2)^A28)," ")</f>
        <v xml:space="preserve"> </v>
      </c>
      <c r="Q28" s="4" t="str">
        <f>IF(A28&lt;('2. Syöttöarvot ja tulokset'!$B$21+1),Q27+P28," ")</f>
        <v xml:space="preserve"> </v>
      </c>
      <c r="R28" s="4" t="e">
        <f>IF(A28&lt;('2. Syöttöarvot ja tulokset'!$B$21+1),R27+G28+I28+J28+H28+T28-$V$6,NA())</f>
        <v>#N/A</v>
      </c>
      <c r="S28" s="4" t="str">
        <f>IF(A28&lt;('2. Syöttöarvot ja tulokset'!$B$21+1),'2. Syöttöarvot ja tulokset'!$B$79*(R27)," ")</f>
        <v xml:space="preserve"> </v>
      </c>
      <c r="T28" s="4">
        <f t="shared" si="1"/>
        <v>0</v>
      </c>
      <c r="U28" s="4" t="e">
        <f>IF(A28&lt;('2. Syöttöarvot ja tulokset'!$B$21+1),U27+(T28+I28+G28+H28+J28-$V$6)/((1+$P$2)^A28),NA())</f>
        <v>#N/A</v>
      </c>
      <c r="V28" s="4" t="str">
        <f>IF(A28&lt;('2. Syöttöarvot ja tulokset'!$B$21+1),V27+('2. Syöttöarvot ja tulokset'!$B$75*'2. Syöttöarvot ja tulokset'!$B$73)," ")</f>
        <v xml:space="preserve"> </v>
      </c>
      <c r="W28" s="4" t="e">
        <f>IF(A28&lt;('2. Syöttöarvot ja tulokset'!$B$21+1),W27+C28+Y28-$V$6,NA())</f>
        <v>#N/A</v>
      </c>
      <c r="X28" s="4" t="str">
        <f>IF(A28&lt;('2. Syöttöarvot ja tulokset'!$B$21+1),'2. Syöttöarvot ja tulokset'!$B$79*W27," ")</f>
        <v xml:space="preserve"> </v>
      </c>
      <c r="Y28" s="4">
        <f t="shared" si="2"/>
        <v>0</v>
      </c>
      <c r="Z28" s="4" t="e">
        <f>IF(A28&lt;('2. Syöttöarvot ja tulokset'!$B$21+1),Z27+(C28-$V$6+Y28)/((1+$P$2)^A28),NA())</f>
        <v>#N/A</v>
      </c>
      <c r="AA28" s="4" t="str">
        <f>IF(A28&lt;('2. Syöttöarvot ja tulokset'!$B$21+1),AA27+(G28+I28+H28+T28-$V$6)," ")</f>
        <v xml:space="preserve"> </v>
      </c>
      <c r="AB28" s="20" t="e">
        <f>IF(A28&lt;('2. Syöttöarvot ja tulokset'!$B$21+1),AA28/L28,NA())</f>
        <v>#N/A</v>
      </c>
      <c r="AC28" s="29" t="str">
        <f>IF(A28&lt;('2. Syöttöarvot ja tulokset'!$B$21+1),AC27+(C28+Y28-$V$6)," ")</f>
        <v xml:space="preserve"> </v>
      </c>
      <c r="AD28" s="20" t="e">
        <f>IF(A28&lt;('2. Syöttöarvot ja tulokset'!$B$21+1),AC28/L28,NA())</f>
        <v>#N/A</v>
      </c>
      <c r="AE28" t="str">
        <f>IF(A28&lt;('2. Syöttöarvot ja tulokset'!$B$21+1),-'2. Syöttöarvot ja tulokset'!$B$122*A28," ")</f>
        <v xml:space="preserve"> </v>
      </c>
      <c r="AF28" t="e">
        <f>IF(A28&lt;('2. Syöttöarvot ja tulokset'!$B$21+1),AE28/1000,NA())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tulokset'!$B$21+1),A29," ")</f>
        <v xml:space="preserve"> </v>
      </c>
      <c r="C29" s="4" t="str">
        <f>IF(A29&lt;('2. Syöttöarvot ja tulokset'!$B$21+1),'2. Syöttöarvot ja tulokset'!$B$99+'2. Syöttöarvot ja tulokset'!$B$101," ")</f>
        <v xml:space="preserve"> </v>
      </c>
      <c r="D29" s="4" t="e">
        <f>IF(A29&lt;('2. Syöttöarvot ja tulokset'!$B$21+1),D28+C29,NA())</f>
        <v>#N/A</v>
      </c>
      <c r="E29" s="4" t="str">
        <f>IF(B29&lt;('2. Syöttöarvot ja tulokset'!$B$21+1),C29/((1+$P$2)^A29)," ")</f>
        <v xml:space="preserve"> </v>
      </c>
      <c r="F29" s="4" t="str">
        <f>IF(A29&lt;('2. Syöttöarvot ja tulokset'!$B$21+1),F28+E29," ")</f>
        <v xml:space="preserve"> </v>
      </c>
      <c r="G29" s="4" t="str">
        <f>IF(A29&lt;('2. Syöttöarvot ja tulokset'!$B$21+1),G28*(1+'2. Syöttöarvot ja tulokset'!$B$44)," ")</f>
        <v xml:space="preserve"> </v>
      </c>
      <c r="H29" s="4" t="str">
        <f>IF(A29&lt;('2. Syöttöarvot ja tulokset'!$B$21+1),H28*(1+'2. Syöttöarvot ja tulokset'!$B$56)," ")</f>
        <v xml:space="preserve"> </v>
      </c>
      <c r="I29" s="4" t="str">
        <f>IF(A29&lt;('2. Syöttöarvot ja tulokset'!$B$21+1),I28*(1+'2. Syöttöarvot ja tulokset'!$B$32)," ")</f>
        <v xml:space="preserve"> </v>
      </c>
      <c r="J29" s="4" t="str">
        <f>IF(A29&lt;('2. Syöttöarvot ja tulokset'!$B$21+1),J28*(1+'2. Syöttöarvot ja tulokset'!$B$66)," ")</f>
        <v xml:space="preserve"> </v>
      </c>
      <c r="K29" s="4" t="e">
        <f>IF('Solution 1, (hidden)'!A29&lt;('2. Syöttöarvot ja tulokset'!$B$21+1),K28+(G29+I29+H29+J29),NA())</f>
        <v>#N/A</v>
      </c>
      <c r="L29" s="4" t="e">
        <f>IF(A29&lt;('2. Syöttöarvot ja tulokset'!$B$21+1),L28,NA())</f>
        <v>#N/A</v>
      </c>
      <c r="M29" s="4" t="str">
        <f>IF(A29&lt;('2. Syöttöarvot ja tulokset'!$B$21+1),'2. Syöttöarvot ja tulokset'!$B$75*'2. Syöttöarvot ja tulokset'!$B$73," ")</f>
        <v xml:space="preserve"> </v>
      </c>
      <c r="N29" s="4" t="str">
        <f>IF(A29&lt;('2. Syöttöarvot ja tulokset'!$B$21+1),M29/((1+$P$2)^A29)," ")</f>
        <v xml:space="preserve"> </v>
      </c>
      <c r="O29" s="4" t="str">
        <f>IF(A29&lt;('2. Syöttöarvot ja tulokset'!$B$21+1),'2. Syöttöarvot ja tulokset'!$B$73*'2. Syöttöarvot ja tulokset'!$B$75+O28," ")</f>
        <v xml:space="preserve"> </v>
      </c>
      <c r="P29" s="4" t="str">
        <f>IF(A29&lt;('2. Syöttöarvot ja tulokset'!$B$21+1),(G29+I29+H29+J29)/((1+$P$2)^A29)," ")</f>
        <v xml:space="preserve"> </v>
      </c>
      <c r="Q29" s="4" t="str">
        <f>IF(A29&lt;('2. Syöttöarvot ja tulokset'!$B$21+1),Q28+P29," ")</f>
        <v xml:space="preserve"> </v>
      </c>
      <c r="R29" s="4" t="e">
        <f>IF(A29&lt;('2. Syöttöarvot ja tulokset'!$B$21+1),R28+G29+I29+J29+H29+T29-$V$6,NA())</f>
        <v>#N/A</v>
      </c>
      <c r="S29" s="4" t="str">
        <f>IF(A29&lt;('2. Syöttöarvot ja tulokset'!$B$21+1),'2. Syöttöarvot ja tulokset'!$B$79*(R28)," ")</f>
        <v xml:space="preserve"> </v>
      </c>
      <c r="T29" s="4">
        <f t="shared" si="1"/>
        <v>0</v>
      </c>
      <c r="U29" s="4" t="e">
        <f>IF(A29&lt;('2. Syöttöarvot ja tulokset'!$B$21+1),U28+(T29+I29+G29+H29+J29-$V$6)/((1+$P$2)^A29),NA())</f>
        <v>#N/A</v>
      </c>
      <c r="V29" s="4" t="str">
        <f>IF(A29&lt;('2. Syöttöarvot ja tulokset'!$B$21+1),V28+('2. Syöttöarvot ja tulokset'!$B$75*'2. Syöttöarvot ja tulokset'!$B$73)," ")</f>
        <v xml:space="preserve"> </v>
      </c>
      <c r="W29" s="4" t="e">
        <f>IF(A29&lt;('2. Syöttöarvot ja tulokset'!$B$21+1),W28+C29+Y29-$V$6,NA())</f>
        <v>#N/A</v>
      </c>
      <c r="X29" s="4" t="str">
        <f>IF(A29&lt;('2. Syöttöarvot ja tulokset'!$B$21+1),'2. Syöttöarvot ja tulokset'!$B$79*W28," ")</f>
        <v xml:space="preserve"> </v>
      </c>
      <c r="Y29" s="4">
        <f t="shared" si="2"/>
        <v>0</v>
      </c>
      <c r="Z29" s="4" t="e">
        <f>IF(A29&lt;('2. Syöttöarvot ja tulokset'!$B$21+1),Z28+(C29-$V$6+Y29)/((1+$P$2)^A29),NA())</f>
        <v>#N/A</v>
      </c>
      <c r="AA29" s="4" t="str">
        <f>IF(A29&lt;('2. Syöttöarvot ja tulokset'!$B$21+1),AA28+(G29+I29+H29+T29-$V$6)," ")</f>
        <v xml:space="preserve"> </v>
      </c>
      <c r="AB29" s="20" t="e">
        <f>IF(A29&lt;('2. Syöttöarvot ja tulokset'!$B$21+1),AA29/L29,NA())</f>
        <v>#N/A</v>
      </c>
      <c r="AC29" s="29" t="str">
        <f>IF(A29&lt;('2. Syöttöarvot ja tulokset'!$B$21+1),AC28+(C29+Y29-$V$6)," ")</f>
        <v xml:space="preserve"> </v>
      </c>
      <c r="AD29" s="20" t="e">
        <f>IF(A29&lt;('2. Syöttöarvot ja tulokset'!$B$21+1),AC29/L29,NA())</f>
        <v>#N/A</v>
      </c>
      <c r="AE29" t="str">
        <f>IF(A29&lt;('2. Syöttöarvot ja tulokset'!$B$21+1),-'2. Syöttöarvot ja tulokset'!$B$122*A29," ")</f>
        <v xml:space="preserve"> </v>
      </c>
      <c r="AF29" t="e">
        <f>IF(A29&lt;('2. Syöttöarvot ja tulokset'!$B$21+1),AE29/1000,NA())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tulokset'!$B$21+1),A30," ")</f>
        <v xml:space="preserve"> </v>
      </c>
      <c r="C30" s="4" t="str">
        <f>IF(A30&lt;('2. Syöttöarvot ja tulokset'!$B$21+1),'2. Syöttöarvot ja tulokset'!$B$99+'2. Syöttöarvot ja tulokset'!$B$101," ")</f>
        <v xml:space="preserve"> </v>
      </c>
      <c r="D30" s="4" t="e">
        <f>IF(A30&lt;('2. Syöttöarvot ja tulokset'!$B$21+1),D29+C30,NA())</f>
        <v>#N/A</v>
      </c>
      <c r="E30" s="4" t="str">
        <f>IF(B30&lt;('2. Syöttöarvot ja tulokset'!$B$21+1),C30/((1+$P$2)^A30)," ")</f>
        <v xml:space="preserve"> </v>
      </c>
      <c r="F30" s="4" t="str">
        <f>IF(A30&lt;('2. Syöttöarvot ja tulokset'!$B$21+1),F29+E30," ")</f>
        <v xml:space="preserve"> </v>
      </c>
      <c r="G30" s="4" t="str">
        <f>IF(A30&lt;('2. Syöttöarvot ja tulokset'!$B$21+1),G29*(1+'2. Syöttöarvot ja tulokset'!$B$44)," ")</f>
        <v xml:space="preserve"> </v>
      </c>
      <c r="H30" s="4" t="str">
        <f>IF(A30&lt;('2. Syöttöarvot ja tulokset'!$B$21+1),H29*(1+'2. Syöttöarvot ja tulokset'!$B$56)," ")</f>
        <v xml:space="preserve"> </v>
      </c>
      <c r="I30" s="4" t="str">
        <f>IF(A30&lt;('2. Syöttöarvot ja tulokset'!$B$21+1),I29*(1+'2. Syöttöarvot ja tulokset'!$B$32)," ")</f>
        <v xml:space="preserve"> </v>
      </c>
      <c r="J30" s="4" t="str">
        <f>IF(A30&lt;('2. Syöttöarvot ja tulokset'!$B$21+1),J29*(1+'2. Syöttöarvot ja tulokset'!$B$66)," ")</f>
        <v xml:space="preserve"> </v>
      </c>
      <c r="K30" s="4" t="e">
        <f>IF('Solution 1, (hidden)'!A30&lt;('2. Syöttöarvot ja tulokset'!$B$21+1),K29+(G30+I30+H30+J30),NA())</f>
        <v>#N/A</v>
      </c>
      <c r="L30" s="4" t="e">
        <f>IF(A30&lt;('2. Syöttöarvot ja tulokset'!$B$21+1),L29,NA())</f>
        <v>#N/A</v>
      </c>
      <c r="M30" s="4" t="str">
        <f>IF(A30&lt;('2. Syöttöarvot ja tulokset'!$B$21+1),'2. Syöttöarvot ja tulokset'!$B$75*'2. Syöttöarvot ja tulokset'!$B$73," ")</f>
        <v xml:space="preserve"> </v>
      </c>
      <c r="N30" s="4" t="str">
        <f>IF(A30&lt;('2. Syöttöarvot ja tulokset'!$B$21+1),M30/((1+$P$2)^A30)," ")</f>
        <v xml:space="preserve"> </v>
      </c>
      <c r="O30" s="4" t="str">
        <f>IF(A30&lt;('2. Syöttöarvot ja tulokset'!$B$21+1),'2. Syöttöarvot ja tulokset'!$B$73*'2. Syöttöarvot ja tulokset'!$B$75+O29," ")</f>
        <v xml:space="preserve"> </v>
      </c>
      <c r="P30" s="4" t="str">
        <f>IF(A30&lt;('2. Syöttöarvot ja tulokset'!$B$21+1),(G30+I30+H30+J30)/((1+$P$2)^A30)," ")</f>
        <v xml:space="preserve"> </v>
      </c>
      <c r="Q30" s="4" t="str">
        <f>IF(A30&lt;('2. Syöttöarvot ja tulokset'!$B$21+1),Q29+P30," ")</f>
        <v xml:space="preserve"> </v>
      </c>
      <c r="R30" s="4" t="e">
        <f>IF(A30&lt;('2. Syöttöarvot ja tulokset'!$B$21+1),R29+G30+I30+J30+H30+T30-$V$6,NA())</f>
        <v>#N/A</v>
      </c>
      <c r="S30" s="4" t="str">
        <f>IF(A30&lt;('2. Syöttöarvot ja tulokset'!$B$21+1),'2. Syöttöarvot ja tulokset'!$B$79*(R29)," ")</f>
        <v xml:space="preserve"> </v>
      </c>
      <c r="T30" s="4">
        <f t="shared" si="1"/>
        <v>0</v>
      </c>
      <c r="U30" s="4" t="e">
        <f>IF(A30&lt;('2. Syöttöarvot ja tulokset'!$B$21+1),U29+(T30+I30+G30+H30+J30-$V$6)/((1+$P$2)^A30),NA())</f>
        <v>#N/A</v>
      </c>
      <c r="V30" s="4" t="str">
        <f>IF(A30&lt;('2. Syöttöarvot ja tulokset'!$B$21+1),V29+('2. Syöttöarvot ja tulokset'!$B$75*'2. Syöttöarvot ja tulokset'!$B$73)," ")</f>
        <v xml:space="preserve"> </v>
      </c>
      <c r="W30" s="4" t="e">
        <f>IF(A30&lt;('2. Syöttöarvot ja tulokset'!$B$21+1),W29+C30+Y30-$V$6,NA())</f>
        <v>#N/A</v>
      </c>
      <c r="X30" s="4" t="str">
        <f>IF(A30&lt;('2. Syöttöarvot ja tulokset'!$B$21+1),'2. Syöttöarvot ja tulokset'!$B$79*W29," ")</f>
        <v xml:space="preserve"> </v>
      </c>
      <c r="Y30" s="4">
        <f t="shared" si="2"/>
        <v>0</v>
      </c>
      <c r="Z30" s="4" t="e">
        <f>IF(A30&lt;('2. Syöttöarvot ja tulokset'!$B$21+1),Z29+(C30-$V$6+Y30)/((1+$P$2)^A30),NA())</f>
        <v>#N/A</v>
      </c>
      <c r="AA30" s="4" t="str">
        <f>IF(A30&lt;('2. Syöttöarvot ja tulokset'!$B$21+1),AA29+(G30+I30+H30+T30-$V$6)," ")</f>
        <v xml:space="preserve"> </v>
      </c>
      <c r="AB30" s="20" t="e">
        <f>IF(A30&lt;('2. Syöttöarvot ja tulokset'!$B$21+1),AA30/L30,NA())</f>
        <v>#N/A</v>
      </c>
      <c r="AC30" s="29" t="str">
        <f>IF(A30&lt;('2. Syöttöarvot ja tulokset'!$B$21+1),AC29+(C30+Y30-$V$6)," ")</f>
        <v xml:space="preserve"> </v>
      </c>
      <c r="AD30" s="20" t="e">
        <f>IF(A30&lt;('2. Syöttöarvot ja tulokset'!$B$21+1),AC30/L30,NA())</f>
        <v>#N/A</v>
      </c>
      <c r="AE30" t="str">
        <f>IF(A30&lt;('2. Syöttöarvot ja tulokset'!$B$21+1),-'2. Syöttöarvot ja tulokset'!$B$122*A30," ")</f>
        <v xml:space="preserve"> </v>
      </c>
      <c r="AF30" t="e">
        <f>IF(A30&lt;('2. Syöttöarvot ja tulokset'!$B$21+1),AE30/1000,NA())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tulokset'!$B$21+1),A31," ")</f>
        <v xml:space="preserve"> </v>
      </c>
      <c r="C31" s="4" t="str">
        <f>IF(A31&lt;('2. Syöttöarvot ja tulokset'!$B$21+1),'2. Syöttöarvot ja tulokset'!$B$99+'2. Syöttöarvot ja tulokset'!$B$101," ")</f>
        <v xml:space="preserve"> </v>
      </c>
      <c r="D31" s="4" t="e">
        <f>IF(A31&lt;('2. Syöttöarvot ja tulokset'!$B$21+1),D30+C31,NA())</f>
        <v>#N/A</v>
      </c>
      <c r="E31" s="4" t="str">
        <f>IF(B31&lt;('2. Syöttöarvot ja tulokset'!$B$21+1),C31/((1+$P$2)^A31)," ")</f>
        <v xml:space="preserve"> </v>
      </c>
      <c r="F31" s="4" t="str">
        <f>IF(A31&lt;('2. Syöttöarvot ja tulokset'!$B$21+1),F30+E31," ")</f>
        <v xml:space="preserve"> </v>
      </c>
      <c r="G31" s="4" t="str">
        <f>IF(A31&lt;('2. Syöttöarvot ja tulokset'!$B$21+1),G30*(1+'2. Syöttöarvot ja tulokset'!$B$44)," ")</f>
        <v xml:space="preserve"> </v>
      </c>
      <c r="H31" s="4" t="str">
        <f>IF(A31&lt;('2. Syöttöarvot ja tulokset'!$B$21+1),H30*(1+'2. Syöttöarvot ja tulokset'!$B$56)," ")</f>
        <v xml:space="preserve"> </v>
      </c>
      <c r="I31" s="4" t="str">
        <f>IF(A31&lt;('2. Syöttöarvot ja tulokset'!$B$21+1),I30*(1+'2. Syöttöarvot ja tulokset'!$B$32)," ")</f>
        <v xml:space="preserve"> </v>
      </c>
      <c r="J31" s="4" t="str">
        <f>IF(A31&lt;('2. Syöttöarvot ja tulokset'!$B$21+1),J30*(1+'2. Syöttöarvot ja tulokset'!$B$66)," ")</f>
        <v xml:space="preserve"> </v>
      </c>
      <c r="K31" s="4" t="e">
        <f>IF('Solution 1, (hidden)'!A31&lt;('2. Syöttöarvot ja tulokset'!$B$21+1),K30+(G31+I31+H31+J31),NA())</f>
        <v>#N/A</v>
      </c>
      <c r="L31" s="4" t="e">
        <f>IF(A31&lt;('2. Syöttöarvot ja tulokset'!$B$21+1),L30,NA())</f>
        <v>#N/A</v>
      </c>
      <c r="M31" s="4" t="str">
        <f>IF(A31&lt;('2. Syöttöarvot ja tulokset'!$B$21+1),'2. Syöttöarvot ja tulokset'!$B$75*'2. Syöttöarvot ja tulokset'!$B$73," ")</f>
        <v xml:space="preserve"> </v>
      </c>
      <c r="N31" s="4" t="str">
        <f>IF(A31&lt;('2. Syöttöarvot ja tulokset'!$B$21+1),M31/((1+$P$2)^A31)," ")</f>
        <v xml:space="preserve"> </v>
      </c>
      <c r="O31" s="4" t="str">
        <f>IF(A31&lt;('2. Syöttöarvot ja tulokset'!$B$21+1),'2. Syöttöarvot ja tulokset'!$B$73*'2. Syöttöarvot ja tulokset'!$B$75+O30," ")</f>
        <v xml:space="preserve"> </v>
      </c>
      <c r="P31" s="4" t="str">
        <f>IF(A31&lt;('2. Syöttöarvot ja tulokset'!$B$21+1),(G31+I31+H31+J31)/((1+$P$2)^A31)," ")</f>
        <v xml:space="preserve"> </v>
      </c>
      <c r="Q31" s="4" t="str">
        <f>IF(A31&lt;('2. Syöttöarvot ja tulokset'!$B$21+1),Q30+P31," ")</f>
        <v xml:space="preserve"> </v>
      </c>
      <c r="R31" s="4" t="e">
        <f>IF(A31&lt;('2. Syöttöarvot ja tulokset'!$B$21+1),R30+G31+I31+J31+H31+T31-$V$6,NA())</f>
        <v>#N/A</v>
      </c>
      <c r="S31" s="4" t="str">
        <f>IF(A31&lt;('2. Syöttöarvot ja tulokset'!$B$21+1),'2. Syöttöarvot ja tulokset'!$B$79*(R30)," ")</f>
        <v xml:space="preserve"> </v>
      </c>
      <c r="T31" s="4">
        <f t="shared" si="1"/>
        <v>0</v>
      </c>
      <c r="U31" s="4" t="e">
        <f>IF(A31&lt;('2. Syöttöarvot ja tulokset'!$B$21+1),U30+(T31+I31+G31+H31+J31-$V$6)/((1+$P$2)^A31),NA())</f>
        <v>#N/A</v>
      </c>
      <c r="V31" s="4" t="str">
        <f>IF(A31&lt;('2. Syöttöarvot ja tulokset'!$B$21+1),V30+('2. Syöttöarvot ja tulokset'!$B$75*'2. Syöttöarvot ja tulokset'!$B$73)," ")</f>
        <v xml:space="preserve"> </v>
      </c>
      <c r="W31" s="4" t="e">
        <f>IF(A31&lt;('2. Syöttöarvot ja tulokset'!$B$21+1),W30+C31+Y31-$V$6,NA())</f>
        <v>#N/A</v>
      </c>
      <c r="X31" s="4" t="str">
        <f>IF(A31&lt;('2. Syöttöarvot ja tulokset'!$B$21+1),'2. Syöttöarvot ja tulokset'!$B$79*W30," ")</f>
        <v xml:space="preserve"> </v>
      </c>
      <c r="Y31" s="4">
        <f t="shared" si="2"/>
        <v>0</v>
      </c>
      <c r="Z31" s="4" t="e">
        <f>IF(A31&lt;('2. Syöttöarvot ja tulokset'!$B$21+1),Z30+(C31-$V$6+Y31)/((1+$P$2)^A31),NA())</f>
        <v>#N/A</v>
      </c>
      <c r="AA31" s="4" t="str">
        <f>IF(A31&lt;('2. Syöttöarvot ja tulokset'!$B$21+1),AA30+(G31+I31+H31+T31-$V$6)," ")</f>
        <v xml:space="preserve"> </v>
      </c>
      <c r="AB31" s="20" t="e">
        <f>IF(A31&lt;('2. Syöttöarvot ja tulokset'!$B$21+1),AA31/L31,NA())</f>
        <v>#N/A</v>
      </c>
      <c r="AC31" s="29" t="str">
        <f>IF(A31&lt;('2. Syöttöarvot ja tulokset'!$B$21+1),AC30+(C31+Y31-$V$6)," ")</f>
        <v xml:space="preserve"> </v>
      </c>
      <c r="AD31" s="20" t="e">
        <f>IF(A31&lt;('2. Syöttöarvot ja tulokset'!$B$21+1),AC31/L31,NA())</f>
        <v>#N/A</v>
      </c>
      <c r="AE31" t="str">
        <f>IF(A31&lt;('2. Syöttöarvot ja tulokset'!$B$21+1),-'2. Syöttöarvot ja tulokset'!$B$122*A31," ")</f>
        <v xml:space="preserve"> </v>
      </c>
      <c r="AF31" t="e">
        <f>IF(A31&lt;('2. Syöttöarvot ja tulokset'!$B$21+1),AE31/1000,NA())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tulokset'!$B$21+1),A32," ")</f>
        <v xml:space="preserve"> </v>
      </c>
      <c r="C32" s="4" t="str">
        <f>IF(A32&lt;('2. Syöttöarvot ja tulokset'!$B$21+1),'2. Syöttöarvot ja tulokset'!$B$99+'2. Syöttöarvot ja tulokset'!$B$101," ")</f>
        <v xml:space="preserve"> </v>
      </c>
      <c r="D32" s="4" t="e">
        <f>IF(A32&lt;('2. Syöttöarvot ja tulokset'!$B$21+1),D31+C32,NA())</f>
        <v>#N/A</v>
      </c>
      <c r="E32" s="4" t="str">
        <f>IF(B32&lt;('2. Syöttöarvot ja tulokset'!$B$21+1),C32/((1+$P$2)^A32)," ")</f>
        <v xml:space="preserve"> </v>
      </c>
      <c r="F32" s="4" t="str">
        <f>IF(A32&lt;('2. Syöttöarvot ja tulokset'!$B$21+1),F31+E32," ")</f>
        <v xml:space="preserve"> </v>
      </c>
      <c r="G32" s="4" t="str">
        <f>IF(A32&lt;('2. Syöttöarvot ja tulokset'!$B$21+1),G31*(1+'2. Syöttöarvot ja tulokset'!$B$44)," ")</f>
        <v xml:space="preserve"> </v>
      </c>
      <c r="H32" s="4" t="str">
        <f>IF(A32&lt;('2. Syöttöarvot ja tulokset'!$B$21+1),H31*(1+'2. Syöttöarvot ja tulokset'!$B$56)," ")</f>
        <v xml:space="preserve"> </v>
      </c>
      <c r="I32" s="4" t="str">
        <f>IF(A32&lt;('2. Syöttöarvot ja tulokset'!$B$21+1),I31*(1+'2. Syöttöarvot ja tulokset'!$B$32)," ")</f>
        <v xml:space="preserve"> </v>
      </c>
      <c r="J32" s="4" t="str">
        <f>IF(A32&lt;('2. Syöttöarvot ja tulokset'!$B$21+1),J31*(1+'2. Syöttöarvot ja tulokset'!$B$66)," ")</f>
        <v xml:space="preserve"> </v>
      </c>
      <c r="K32" s="4" t="e">
        <f>IF('Solution 1, (hidden)'!A32&lt;('2. Syöttöarvot ja tulokset'!$B$21+1),K31+(G32+I32+H32+J32),NA())</f>
        <v>#N/A</v>
      </c>
      <c r="L32" s="4" t="e">
        <f>IF(A32&lt;('2. Syöttöarvot ja tulokset'!$B$21+1),L31,NA())</f>
        <v>#N/A</v>
      </c>
      <c r="M32" s="4" t="str">
        <f>IF(A32&lt;('2. Syöttöarvot ja tulokset'!$B$21+1),'2. Syöttöarvot ja tulokset'!$B$75*'2. Syöttöarvot ja tulokset'!$B$73," ")</f>
        <v xml:space="preserve"> </v>
      </c>
      <c r="N32" s="4" t="str">
        <f>IF(A32&lt;('2. Syöttöarvot ja tulokset'!$B$21+1),M32/((1+$P$2)^A32)," ")</f>
        <v xml:space="preserve"> </v>
      </c>
      <c r="O32" s="4" t="str">
        <f>IF(A32&lt;('2. Syöttöarvot ja tulokset'!$B$21+1),'2. Syöttöarvot ja tulokset'!$B$73*'2. Syöttöarvot ja tulokset'!$B$75+O31," ")</f>
        <v xml:space="preserve"> </v>
      </c>
      <c r="P32" s="4" t="str">
        <f>IF(A32&lt;('2. Syöttöarvot ja tulokset'!$B$21+1),(G32+I32+H32+J32)/((1+$P$2)^A32)," ")</f>
        <v xml:space="preserve"> </v>
      </c>
      <c r="Q32" s="4" t="str">
        <f>IF(A32&lt;('2. Syöttöarvot ja tulokset'!$B$21+1),Q31+P32," ")</f>
        <v xml:space="preserve"> </v>
      </c>
      <c r="R32" s="4" t="e">
        <f>IF(A32&lt;('2. Syöttöarvot ja tulokset'!$B$21+1),R31+G32+I32+J32+H32+T32-$V$6,NA())</f>
        <v>#N/A</v>
      </c>
      <c r="S32" s="4" t="str">
        <f>IF(A32&lt;('2. Syöttöarvot ja tulokset'!$B$21+1),'2. Syöttöarvot ja tulokset'!$B$79*(R31)," ")</f>
        <v xml:space="preserve"> </v>
      </c>
      <c r="T32" s="4">
        <f t="shared" si="1"/>
        <v>0</v>
      </c>
      <c r="U32" s="4" t="e">
        <f>IF(A32&lt;('2. Syöttöarvot ja tulokset'!$B$21+1),U31+(T32+I32+G32+H32+J32-$V$6)/((1+$P$2)^A32),NA())</f>
        <v>#N/A</v>
      </c>
      <c r="V32" s="4" t="str">
        <f>IF(A32&lt;('2. Syöttöarvot ja tulokset'!$B$21+1),V31+('2. Syöttöarvot ja tulokset'!$B$75*'2. Syöttöarvot ja tulokset'!$B$73)," ")</f>
        <v xml:space="preserve"> </v>
      </c>
      <c r="W32" s="4" t="e">
        <f>IF(A32&lt;('2. Syöttöarvot ja tulokset'!$B$21+1),W31+C32+Y32-$V$6,NA())</f>
        <v>#N/A</v>
      </c>
      <c r="X32" s="4" t="str">
        <f>IF(A32&lt;('2. Syöttöarvot ja tulokset'!$B$21+1),'2. Syöttöarvot ja tulokset'!$B$79*W31," ")</f>
        <v xml:space="preserve"> </v>
      </c>
      <c r="Y32" s="4">
        <f t="shared" si="2"/>
        <v>0</v>
      </c>
      <c r="Z32" s="4" t="e">
        <f>IF(A32&lt;('2. Syöttöarvot ja tulokset'!$B$21+1),Z31+(C32-$V$6+Y32)/((1+$P$2)^A32),NA())</f>
        <v>#N/A</v>
      </c>
      <c r="AA32" s="4" t="str">
        <f>IF(A32&lt;('2. Syöttöarvot ja tulokset'!$B$21+1),AA31+(G32+I32+H32+T32-$V$6)," ")</f>
        <v xml:space="preserve"> </v>
      </c>
      <c r="AB32" s="20" t="e">
        <f>IF(A32&lt;('2. Syöttöarvot ja tulokset'!$B$21+1),AA32/L32,NA())</f>
        <v>#N/A</v>
      </c>
      <c r="AC32" s="29" t="str">
        <f>IF(A32&lt;('2. Syöttöarvot ja tulokset'!$B$21+1),AC31+(C32+Y32-$V$6)," ")</f>
        <v xml:space="preserve"> </v>
      </c>
      <c r="AD32" s="20" t="e">
        <f>IF(A32&lt;('2. Syöttöarvot ja tulokset'!$B$21+1),AC32/L32,NA())</f>
        <v>#N/A</v>
      </c>
      <c r="AE32" t="str">
        <f>IF(A32&lt;('2. Syöttöarvot ja tulokset'!$B$21+1),-'2. Syöttöarvot ja tulokset'!$B$122*A32," ")</f>
        <v xml:space="preserve"> </v>
      </c>
      <c r="AF32" t="e">
        <f>IF(A32&lt;('2. Syöttöarvot ja tulokset'!$B$21+1),AE32/1000,NA())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tulokset'!$B$21+1),A33," ")</f>
        <v xml:space="preserve"> </v>
      </c>
      <c r="C33" s="4" t="str">
        <f>IF(A33&lt;('2. Syöttöarvot ja tulokset'!$B$21+1),'2. Syöttöarvot ja tulokset'!$B$99+'2. Syöttöarvot ja tulokset'!$B$101," ")</f>
        <v xml:space="preserve"> </v>
      </c>
      <c r="D33" s="4" t="e">
        <f>IF(A33&lt;('2. Syöttöarvot ja tulokset'!$B$21+1),D32+C33,NA())</f>
        <v>#N/A</v>
      </c>
      <c r="E33" s="4" t="str">
        <f>IF(B33&lt;('2. Syöttöarvot ja tulokset'!$B$21+1),C33/((1+$P$2)^A33)," ")</f>
        <v xml:space="preserve"> </v>
      </c>
      <c r="F33" s="4" t="str">
        <f>IF(A33&lt;('2. Syöttöarvot ja tulokset'!$B$21+1),F32+E33," ")</f>
        <v xml:space="preserve"> </v>
      </c>
      <c r="G33" s="4" t="str">
        <f>IF(A33&lt;('2. Syöttöarvot ja tulokset'!$B$21+1),G32*(1+'2. Syöttöarvot ja tulokset'!$B$44)," ")</f>
        <v xml:space="preserve"> </v>
      </c>
      <c r="H33" s="4" t="str">
        <f>IF(A33&lt;('2. Syöttöarvot ja tulokset'!$B$21+1),H32*(1+'2. Syöttöarvot ja tulokset'!$B$56)," ")</f>
        <v xml:space="preserve"> </v>
      </c>
      <c r="I33" s="4" t="str">
        <f>IF(A33&lt;('2. Syöttöarvot ja tulokset'!$B$21+1),I32*(1+'2. Syöttöarvot ja tulokset'!$B$32)," ")</f>
        <v xml:space="preserve"> </v>
      </c>
      <c r="J33" s="4" t="str">
        <f>IF(A33&lt;('2. Syöttöarvot ja tulokset'!$B$21+1),J32*(1+'2. Syöttöarvot ja tulokset'!$B$66)," ")</f>
        <v xml:space="preserve"> </v>
      </c>
      <c r="K33" s="4" t="e">
        <f>IF('Solution 1, (hidden)'!A33&lt;('2. Syöttöarvot ja tulokset'!$B$21+1),K32+(G33+I33+H33+J33),NA())</f>
        <v>#N/A</v>
      </c>
      <c r="L33" s="4" t="e">
        <f>IF(A33&lt;('2. Syöttöarvot ja tulokset'!$B$21+1),L32,NA())</f>
        <v>#N/A</v>
      </c>
      <c r="M33" s="4" t="str">
        <f>IF(A33&lt;('2. Syöttöarvot ja tulokset'!$B$21+1),'2. Syöttöarvot ja tulokset'!$B$75*'2. Syöttöarvot ja tulokset'!$B$73," ")</f>
        <v xml:space="preserve"> </v>
      </c>
      <c r="N33" s="4" t="str">
        <f>IF(A33&lt;('2. Syöttöarvot ja tulokset'!$B$21+1),M33/((1+$P$2)^A33)," ")</f>
        <v xml:space="preserve"> </v>
      </c>
      <c r="O33" s="4" t="str">
        <f>IF(A33&lt;('2. Syöttöarvot ja tulokset'!$B$21+1),'2. Syöttöarvot ja tulokset'!$B$73*'2. Syöttöarvot ja tulokset'!$B$75+O32," ")</f>
        <v xml:space="preserve"> </v>
      </c>
      <c r="P33" s="4" t="str">
        <f>IF(A33&lt;('2. Syöttöarvot ja tulokset'!$B$21+1),(G33+I33+H33+J33)/((1+$P$2)^A33)," ")</f>
        <v xml:space="preserve"> </v>
      </c>
      <c r="Q33" s="4" t="str">
        <f>IF(A33&lt;('2. Syöttöarvot ja tulokset'!$B$21+1),Q32+P33," ")</f>
        <v xml:space="preserve"> </v>
      </c>
      <c r="R33" s="4" t="e">
        <f>IF(A33&lt;('2. Syöttöarvot ja tulokset'!$B$21+1),R32+G33+I33+J33+H33+T33-$V$6,NA())</f>
        <v>#N/A</v>
      </c>
      <c r="S33" s="4" t="str">
        <f>IF(A33&lt;('2. Syöttöarvot ja tulokset'!$B$21+1),'2. Syöttöarvot ja tulokset'!$B$79*(R32)," ")</f>
        <v xml:space="preserve"> </v>
      </c>
      <c r="T33" s="4">
        <f t="shared" si="1"/>
        <v>0</v>
      </c>
      <c r="U33" s="4" t="e">
        <f>IF(A33&lt;('2. Syöttöarvot ja tulokset'!$B$21+1),U32+(T33+I33+G33+H33+J33-$V$6)/((1+$P$2)^A33),NA())</f>
        <v>#N/A</v>
      </c>
      <c r="V33" s="4" t="str">
        <f>IF(A33&lt;('2. Syöttöarvot ja tulokset'!$B$21+1),V32+('2. Syöttöarvot ja tulokset'!$B$75*'2. Syöttöarvot ja tulokset'!$B$73)," ")</f>
        <v xml:space="preserve"> </v>
      </c>
      <c r="W33" s="4" t="e">
        <f>IF(A33&lt;('2. Syöttöarvot ja tulokset'!$B$21+1),W32+C33+Y33-$V$6,NA())</f>
        <v>#N/A</v>
      </c>
      <c r="X33" s="4" t="str">
        <f>IF(A33&lt;('2. Syöttöarvot ja tulokset'!$B$21+1),'2. Syöttöarvot ja tulokset'!$B$79*W32," ")</f>
        <v xml:space="preserve"> </v>
      </c>
      <c r="Y33" s="4">
        <f t="shared" si="2"/>
        <v>0</v>
      </c>
      <c r="Z33" s="4" t="e">
        <f>IF(A33&lt;('2. Syöttöarvot ja tulokset'!$B$21+1),Z32+(C33-$V$6+Y33)/((1+$P$2)^A33),NA())</f>
        <v>#N/A</v>
      </c>
      <c r="AA33" s="4" t="str">
        <f>IF(A33&lt;('2. Syöttöarvot ja tulokset'!$B$21+1),AA32+(G33+I33+H33+T33-$V$6)," ")</f>
        <v xml:space="preserve"> </v>
      </c>
      <c r="AB33" s="20" t="e">
        <f>IF(A33&lt;('2. Syöttöarvot ja tulokset'!$B$21+1),AA33/L33,NA())</f>
        <v>#N/A</v>
      </c>
      <c r="AC33" s="29" t="str">
        <f>IF(A33&lt;('2. Syöttöarvot ja tulokset'!$B$21+1),AC32+(C33+Y33-$V$6)," ")</f>
        <v xml:space="preserve"> </v>
      </c>
      <c r="AD33" s="20" t="e">
        <f>IF(A33&lt;('2. Syöttöarvot ja tulokset'!$B$21+1),AC33/L33,NA())</f>
        <v>#N/A</v>
      </c>
      <c r="AE33" t="str">
        <f>IF(A33&lt;('2. Syöttöarvot ja tulokset'!$B$21+1),-'2. Syöttöarvot ja tulokset'!$B$122*A33," ")</f>
        <v xml:space="preserve"> </v>
      </c>
      <c r="AF33" t="e">
        <f>IF(A33&lt;('2. Syöttöarvot ja tulokset'!$B$21+1),AE33/1000,NA())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tulokset'!$B$21+1),A34," ")</f>
        <v xml:space="preserve"> </v>
      </c>
      <c r="C34" s="4" t="str">
        <f>IF(A34&lt;('2. Syöttöarvot ja tulokset'!$B$21+1),'2. Syöttöarvot ja tulokset'!$B$99+'2. Syöttöarvot ja tulokset'!$B$101," ")</f>
        <v xml:space="preserve"> </v>
      </c>
      <c r="D34" s="4" t="e">
        <f>IF(A34&lt;('2. Syöttöarvot ja tulokset'!$B$21+1),D33+C34,NA())</f>
        <v>#N/A</v>
      </c>
      <c r="E34" s="4" t="str">
        <f>IF(B34&lt;('2. Syöttöarvot ja tulokset'!$B$21+1),C34/((1+$P$2)^A34)," ")</f>
        <v xml:space="preserve"> </v>
      </c>
      <c r="F34" s="4" t="str">
        <f>IF(A34&lt;('2. Syöttöarvot ja tulokset'!$B$21+1),F33+E34," ")</f>
        <v xml:space="preserve"> </v>
      </c>
      <c r="G34" s="4" t="str">
        <f>IF(A34&lt;('2. Syöttöarvot ja tulokset'!$B$21+1),G33*(1+'2. Syöttöarvot ja tulokset'!$B$44)," ")</f>
        <v xml:space="preserve"> </v>
      </c>
      <c r="H34" s="4" t="str">
        <f>IF(A34&lt;('2. Syöttöarvot ja tulokset'!$B$21+1),H33*(1+'2. Syöttöarvot ja tulokset'!$B$56)," ")</f>
        <v xml:space="preserve"> </v>
      </c>
      <c r="I34" s="4" t="str">
        <f>IF(A34&lt;('2. Syöttöarvot ja tulokset'!$B$21+1),I33*(1+'2. Syöttöarvot ja tulokset'!$B$32)," ")</f>
        <v xml:space="preserve"> </v>
      </c>
      <c r="J34" s="4" t="str">
        <f>IF(A34&lt;('2. Syöttöarvot ja tulokset'!$B$21+1),J33*(1+'2. Syöttöarvot ja tulokset'!$B$66)," ")</f>
        <v xml:space="preserve"> </v>
      </c>
      <c r="K34" s="4" t="e">
        <f>IF('Solution 1, (hidden)'!A34&lt;('2. Syöttöarvot ja tulokset'!$B$21+1),K33+(G34+I34+H34+J34),NA())</f>
        <v>#N/A</v>
      </c>
      <c r="L34" s="4" t="e">
        <f>IF(A34&lt;('2. Syöttöarvot ja tulokset'!$B$21+1),L33,NA())</f>
        <v>#N/A</v>
      </c>
      <c r="M34" s="4" t="str">
        <f>IF(A34&lt;('2. Syöttöarvot ja tulokset'!$B$21+1),'2. Syöttöarvot ja tulokset'!$B$75*'2. Syöttöarvot ja tulokset'!$B$73," ")</f>
        <v xml:space="preserve"> </v>
      </c>
      <c r="N34" s="4" t="str">
        <f>IF(A34&lt;('2. Syöttöarvot ja tulokset'!$B$21+1),M34/((1+$P$2)^A34)," ")</f>
        <v xml:space="preserve"> </v>
      </c>
      <c r="O34" s="4" t="str">
        <f>IF(A34&lt;('2. Syöttöarvot ja tulokset'!$B$21+1),'2. Syöttöarvot ja tulokset'!$B$73*'2. Syöttöarvot ja tulokset'!$B$75+O33," ")</f>
        <v xml:space="preserve"> </v>
      </c>
      <c r="P34" s="4" t="str">
        <f>IF(A34&lt;('2. Syöttöarvot ja tulokset'!$B$21+1),(G34+I34+H34+J34)/((1+$P$2)^A34)," ")</f>
        <v xml:space="preserve"> </v>
      </c>
      <c r="Q34" s="4" t="str">
        <f>IF(A34&lt;('2. Syöttöarvot ja tulokset'!$B$21+1),Q33+P34," ")</f>
        <v xml:space="preserve"> </v>
      </c>
      <c r="R34" s="4" t="e">
        <f>IF(A34&lt;('2. Syöttöarvot ja tulokset'!$B$21+1),R33+G34+I34+J34+H34+T34-$V$6,NA())</f>
        <v>#N/A</v>
      </c>
      <c r="S34" s="4" t="str">
        <f>IF(A34&lt;('2. Syöttöarvot ja tulokset'!$B$21+1),'2. Syöttöarvot ja tulokset'!$B$79*(R33)," ")</f>
        <v xml:space="preserve"> </v>
      </c>
      <c r="T34" s="4">
        <f t="shared" si="1"/>
        <v>0</v>
      </c>
      <c r="U34" s="4" t="e">
        <f>IF(A34&lt;('2. Syöttöarvot ja tulokset'!$B$21+1),U33+(T34+I34+G34+H34+J34-$V$6)/((1+$P$2)^A34),NA())</f>
        <v>#N/A</v>
      </c>
      <c r="V34" s="4" t="str">
        <f>IF(A34&lt;('2. Syöttöarvot ja tulokset'!$B$21+1),V33+('2. Syöttöarvot ja tulokset'!$B$75*'2. Syöttöarvot ja tulokset'!$B$73)," ")</f>
        <v xml:space="preserve"> </v>
      </c>
      <c r="W34" s="4" t="e">
        <f>IF(A34&lt;('2. Syöttöarvot ja tulokset'!$B$21+1),W33+C34+Y34-$V$6,NA())</f>
        <v>#N/A</v>
      </c>
      <c r="X34" s="4" t="str">
        <f>IF(A34&lt;('2. Syöttöarvot ja tulokset'!$B$21+1),'2. Syöttöarvot ja tulokset'!$B$79*W33," ")</f>
        <v xml:space="preserve"> </v>
      </c>
      <c r="Y34" s="4">
        <f t="shared" si="2"/>
        <v>0</v>
      </c>
      <c r="Z34" s="4" t="e">
        <f>IF(A34&lt;('2. Syöttöarvot ja tulokset'!$B$21+1),Z33+(C34-$V$6+Y34)/((1+$P$2)^A34),NA())</f>
        <v>#N/A</v>
      </c>
      <c r="AA34" s="4" t="str">
        <f>IF(A34&lt;('2. Syöttöarvot ja tulokset'!$B$21+1),AA33+(G34+I34+H34+T34-$V$6)," ")</f>
        <v xml:space="preserve"> </v>
      </c>
      <c r="AB34" s="20" t="e">
        <f>IF(A34&lt;('2. Syöttöarvot ja tulokset'!$B$21+1),AA34/L34,NA())</f>
        <v>#N/A</v>
      </c>
      <c r="AC34" s="29" t="str">
        <f>IF(A34&lt;('2. Syöttöarvot ja tulokset'!$B$21+1),AC33+(C34+Y34-$V$6)," ")</f>
        <v xml:space="preserve"> </v>
      </c>
      <c r="AD34" s="20" t="e">
        <f>IF(A34&lt;('2. Syöttöarvot ja tulokset'!$B$21+1),AC34/L34,NA())</f>
        <v>#N/A</v>
      </c>
      <c r="AE34" t="str">
        <f>IF(A34&lt;('2. Syöttöarvot ja tulokset'!$B$21+1),-'2. Syöttöarvot ja tulokset'!$B$122*A34," ")</f>
        <v xml:space="preserve"> </v>
      </c>
      <c r="AF34" t="e">
        <f>IF(A34&lt;('2. Syöttöarvot ja tulokset'!$B$21+1),AE34/1000,NA())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tulokset'!$B$21+1),A35," ")</f>
        <v xml:space="preserve"> </v>
      </c>
      <c r="C35" s="4" t="str">
        <f>IF(A35&lt;('2. Syöttöarvot ja tulokset'!$B$21+1),'2. Syöttöarvot ja tulokset'!$B$99+'2. Syöttöarvot ja tulokset'!$B$101," ")</f>
        <v xml:space="preserve"> </v>
      </c>
      <c r="D35" s="4" t="e">
        <f>IF(A35&lt;('2. Syöttöarvot ja tulokset'!$B$21+1),D34+C35,NA())</f>
        <v>#N/A</v>
      </c>
      <c r="E35" s="4" t="str">
        <f>IF(B35&lt;('2. Syöttöarvot ja tulokset'!$B$21+1),C35/((1+$P$2)^A35)," ")</f>
        <v xml:space="preserve"> </v>
      </c>
      <c r="F35" s="4" t="str">
        <f>IF(A35&lt;('2. Syöttöarvot ja tulokset'!$B$21+1),F34+E35," ")</f>
        <v xml:space="preserve"> </v>
      </c>
      <c r="G35" s="4" t="str">
        <f>IF(A35&lt;('2. Syöttöarvot ja tulokset'!$B$21+1),G34*(1+'2. Syöttöarvot ja tulokset'!$B$44)," ")</f>
        <v xml:space="preserve"> </v>
      </c>
      <c r="H35" s="4" t="str">
        <f>IF(A35&lt;('2. Syöttöarvot ja tulokset'!$B$21+1),H34*(1+'2. Syöttöarvot ja tulokset'!$B$56)," ")</f>
        <v xml:space="preserve"> </v>
      </c>
      <c r="I35" s="4" t="str">
        <f>IF(A35&lt;('2. Syöttöarvot ja tulokset'!$B$21+1),I34*(1+'2. Syöttöarvot ja tulokset'!$B$32)," ")</f>
        <v xml:space="preserve"> </v>
      </c>
      <c r="J35" s="4" t="str">
        <f>IF(A35&lt;('2. Syöttöarvot ja tulokset'!$B$21+1),J34*(1+'2. Syöttöarvot ja tulokset'!$B$66)," ")</f>
        <v xml:space="preserve"> </v>
      </c>
      <c r="K35" s="4" t="e">
        <f>IF('Solution 1, (hidden)'!A35&lt;('2. Syöttöarvot ja tulokset'!$B$21+1),K34+(G35+I35+H35+J35),NA())</f>
        <v>#N/A</v>
      </c>
      <c r="L35" s="4" t="e">
        <f>IF(A35&lt;('2. Syöttöarvot ja tulokset'!$B$21+1),L34,NA())</f>
        <v>#N/A</v>
      </c>
      <c r="M35" s="4" t="str">
        <f>IF(A35&lt;('2. Syöttöarvot ja tulokset'!$B$21+1),'2. Syöttöarvot ja tulokset'!$B$75*'2. Syöttöarvot ja tulokset'!$B$73," ")</f>
        <v xml:space="preserve"> </v>
      </c>
      <c r="N35" s="4" t="str">
        <f>IF(A35&lt;('2. Syöttöarvot ja tulokset'!$B$21+1),M35/((1+$P$2)^A35)," ")</f>
        <v xml:space="preserve"> </v>
      </c>
      <c r="O35" s="4" t="str">
        <f>IF(A35&lt;('2. Syöttöarvot ja tulokset'!$B$21+1),'2. Syöttöarvot ja tulokset'!$B$73*'2. Syöttöarvot ja tulokset'!$B$75+O34," ")</f>
        <v xml:space="preserve"> </v>
      </c>
      <c r="P35" s="4" t="str">
        <f>IF(A35&lt;('2. Syöttöarvot ja tulokset'!$B$21+1),(G35+I35+H35+J35)/((1+$P$2)^A35)," ")</f>
        <v xml:space="preserve"> </v>
      </c>
      <c r="Q35" s="4" t="str">
        <f>IF(A35&lt;('2. Syöttöarvot ja tulokset'!$B$21+1),Q34+P35," ")</f>
        <v xml:space="preserve"> </v>
      </c>
      <c r="R35" s="4" t="e">
        <f>IF(A35&lt;('2. Syöttöarvot ja tulokset'!$B$21+1),R34+G35+I35+J35+H35+T35-$V$6,NA())</f>
        <v>#N/A</v>
      </c>
      <c r="S35" s="4" t="str">
        <f>IF(A35&lt;('2. Syöttöarvot ja tulokset'!$B$21+1),'2. Syöttöarvot ja tulokset'!$B$79*(R34)," ")</f>
        <v xml:space="preserve"> </v>
      </c>
      <c r="T35" s="4">
        <f t="shared" si="1"/>
        <v>0</v>
      </c>
      <c r="U35" s="4" t="e">
        <f>IF(A35&lt;('2. Syöttöarvot ja tulokset'!$B$21+1),U34+(T35+I35+G35+H35+J35-$V$6)/((1+$P$2)^A35),NA())</f>
        <v>#N/A</v>
      </c>
      <c r="V35" s="4" t="str">
        <f>IF(A35&lt;('2. Syöttöarvot ja tulokset'!$B$21+1),V34+('2. Syöttöarvot ja tulokset'!$B$75*'2. Syöttöarvot ja tulokset'!$B$73)," ")</f>
        <v xml:space="preserve"> </v>
      </c>
      <c r="W35" s="4" t="e">
        <f>IF(A35&lt;('2. Syöttöarvot ja tulokset'!$B$21+1),W34+C35+Y35-$V$6,NA())</f>
        <v>#N/A</v>
      </c>
      <c r="X35" s="4" t="str">
        <f>IF(A35&lt;('2. Syöttöarvot ja tulokset'!$B$21+1),'2. Syöttöarvot ja tulokset'!$B$79*W34," ")</f>
        <v xml:space="preserve"> </v>
      </c>
      <c r="Y35" s="4">
        <f t="shared" si="2"/>
        <v>0</v>
      </c>
      <c r="Z35" s="4" t="e">
        <f>IF(A35&lt;('2. Syöttöarvot ja tulokset'!$B$21+1),Z34+(C35-$V$6+Y35)/((1+$P$2)^A35),NA())</f>
        <v>#N/A</v>
      </c>
      <c r="AA35" s="4" t="str">
        <f>IF(A35&lt;('2. Syöttöarvot ja tulokset'!$B$21+1),AA34+(G35+I35+H35+T35-$V$6)," ")</f>
        <v xml:space="preserve"> </v>
      </c>
      <c r="AB35" s="20" t="e">
        <f>IF(A35&lt;('2. Syöttöarvot ja tulokset'!$B$21+1),AA35/L35,NA())</f>
        <v>#N/A</v>
      </c>
      <c r="AC35" s="29" t="str">
        <f>IF(A35&lt;('2. Syöttöarvot ja tulokset'!$B$21+1),AC34+(C35+Y35-$V$6)," ")</f>
        <v xml:space="preserve"> </v>
      </c>
      <c r="AD35" s="20" t="e">
        <f>IF(A35&lt;('2. Syöttöarvot ja tulokset'!$B$21+1),AC35/L35,NA())</f>
        <v>#N/A</v>
      </c>
      <c r="AE35" t="str">
        <f>IF(A35&lt;('2. Syöttöarvot ja tulokset'!$B$21+1),-'2. Syöttöarvot ja tulokset'!$B$122*A35," ")</f>
        <v xml:space="preserve"> </v>
      </c>
      <c r="AF35" t="e">
        <f>IF(A35&lt;('2. Syöttöarvot ja tulokset'!$B$21+1),AE35/1000,NA())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tulokset'!$B$21+1),A36," ")</f>
        <v xml:space="preserve"> </v>
      </c>
      <c r="C36" s="4" t="str">
        <f>IF(A36&lt;('2. Syöttöarvot ja tulokset'!$B$21+1),'2. Syöttöarvot ja tulokset'!$B$99+'2. Syöttöarvot ja tulokset'!$B$101," ")</f>
        <v xml:space="preserve"> </v>
      </c>
      <c r="D36" s="4" t="e">
        <f>IF(A36&lt;('2. Syöttöarvot ja tulokset'!$B$21+1),D35+C36,NA())</f>
        <v>#N/A</v>
      </c>
      <c r="E36" s="4" t="str">
        <f>IF(B36&lt;('2. Syöttöarvot ja tulokset'!$B$21+1),C36/((1+$P$2)^A36)," ")</f>
        <v xml:space="preserve"> </v>
      </c>
      <c r="F36" s="4" t="str">
        <f>IF(A36&lt;('2. Syöttöarvot ja tulokset'!$B$21+1),F35+E36," ")</f>
        <v xml:space="preserve"> </v>
      </c>
      <c r="G36" s="4" t="str">
        <f>IF(A36&lt;('2. Syöttöarvot ja tulokset'!$B$21+1),G35*(1+'2. Syöttöarvot ja tulokset'!$B$44)," ")</f>
        <v xml:space="preserve"> </v>
      </c>
      <c r="H36" s="4" t="str">
        <f>IF(A36&lt;('2. Syöttöarvot ja tulokset'!$B$21+1),H35*(1+'2. Syöttöarvot ja tulokset'!$B$56)," ")</f>
        <v xml:space="preserve"> </v>
      </c>
      <c r="I36" s="4" t="str">
        <f>IF(A36&lt;('2. Syöttöarvot ja tulokset'!$B$21+1),I35*(1+'2. Syöttöarvot ja tulokset'!$B$32)," ")</f>
        <v xml:space="preserve"> </v>
      </c>
      <c r="J36" s="4" t="str">
        <f>IF(A36&lt;('2. Syöttöarvot ja tulokset'!$B$21+1),J35*(1+'2. Syöttöarvot ja tulokset'!$B$66)," ")</f>
        <v xml:space="preserve"> </v>
      </c>
      <c r="K36" s="4" t="e">
        <f>IF('Solution 1, (hidden)'!A36&lt;('2. Syöttöarvot ja tulokset'!$B$21+1),K35+(G36+I36+H36+J36),NA())</f>
        <v>#N/A</v>
      </c>
      <c r="L36" s="4" t="e">
        <f>IF(A36&lt;('2. Syöttöarvot ja tulokset'!$B$21+1),L35,NA())</f>
        <v>#N/A</v>
      </c>
      <c r="M36" s="4" t="str">
        <f>IF(A36&lt;('2. Syöttöarvot ja tulokset'!$B$21+1),'2. Syöttöarvot ja tulokset'!$B$75*'2. Syöttöarvot ja tulokset'!$B$73," ")</f>
        <v xml:space="preserve"> </v>
      </c>
      <c r="N36" s="4" t="str">
        <f>IF(A36&lt;('2. Syöttöarvot ja tulokset'!$B$21+1),M36/((1+$P$2)^A36)," ")</f>
        <v xml:space="preserve"> </v>
      </c>
      <c r="O36" s="4" t="str">
        <f>IF(A36&lt;('2. Syöttöarvot ja tulokset'!$B$21+1),'2. Syöttöarvot ja tulokset'!$B$73*'2. Syöttöarvot ja tulokset'!$B$75+O35," ")</f>
        <v xml:space="preserve"> </v>
      </c>
      <c r="P36" s="4" t="str">
        <f>IF(A36&lt;('2. Syöttöarvot ja tulokset'!$B$21+1),(G36+I36+H36+J36)/((1+$P$2)^A36)," ")</f>
        <v xml:space="preserve"> </v>
      </c>
      <c r="Q36" s="4" t="str">
        <f>IF(A36&lt;('2. Syöttöarvot ja tulokset'!$B$21+1),Q35+P36," ")</f>
        <v xml:space="preserve"> </v>
      </c>
      <c r="R36" s="4" t="e">
        <f>IF(A36&lt;('2. Syöttöarvot ja tulokset'!$B$21+1),R35+G36+I36+J36+H36+T36-$V$6,NA())</f>
        <v>#N/A</v>
      </c>
      <c r="S36" s="4" t="str">
        <f>IF(A36&lt;('2. Syöttöarvot ja tulokset'!$B$21+1),'2. Syöttöarvot ja tulokset'!$B$79*(R35)," ")</f>
        <v xml:space="preserve"> </v>
      </c>
      <c r="T36" s="4">
        <f t="shared" si="1"/>
        <v>0</v>
      </c>
      <c r="U36" s="4" t="e">
        <f>IF(A36&lt;('2. Syöttöarvot ja tulokset'!$B$21+1),U35+(T36+I36+G36+H36+J36-$V$6)/((1+$P$2)^A36),NA())</f>
        <v>#N/A</v>
      </c>
      <c r="V36" s="4" t="str">
        <f>IF(A36&lt;('2. Syöttöarvot ja tulokset'!$B$21+1),V35+('2. Syöttöarvot ja tulokset'!$B$75*'2. Syöttöarvot ja tulokset'!$B$73)," ")</f>
        <v xml:space="preserve"> </v>
      </c>
      <c r="W36" s="4" t="e">
        <f>IF(A36&lt;('2. Syöttöarvot ja tulokset'!$B$21+1),W35+C36+Y36-$V$6,NA())</f>
        <v>#N/A</v>
      </c>
      <c r="X36" s="4" t="str">
        <f>IF(A36&lt;('2. Syöttöarvot ja tulokset'!$B$21+1),'2. Syöttöarvot ja tulokset'!$B$79*W35," ")</f>
        <v xml:space="preserve"> </v>
      </c>
      <c r="Y36" s="4">
        <f t="shared" si="2"/>
        <v>0</v>
      </c>
      <c r="Z36" s="4" t="e">
        <f>IF(A36&lt;('2. Syöttöarvot ja tulokset'!$B$21+1),Z35+(C36-$V$6+Y36)/((1+$P$2)^A36),NA())</f>
        <v>#N/A</v>
      </c>
      <c r="AA36" s="4" t="str">
        <f>IF(A36&lt;('2. Syöttöarvot ja tulokset'!$B$21+1),AA35+(G36+I36+H36+T36-$V$6)," ")</f>
        <v xml:space="preserve"> </v>
      </c>
      <c r="AB36" s="20" t="e">
        <f>IF(A36&lt;('2. Syöttöarvot ja tulokset'!$B$21+1),AA36/L36,NA())</f>
        <v>#N/A</v>
      </c>
      <c r="AC36" s="29" t="str">
        <f>IF(A36&lt;('2. Syöttöarvot ja tulokset'!$B$21+1),AC35+(C36+Y36-$V$6)," ")</f>
        <v xml:space="preserve"> </v>
      </c>
      <c r="AD36" s="20" t="e">
        <f>IF(A36&lt;('2. Syöttöarvot ja tulokset'!$B$21+1),AC36/L36,NA())</f>
        <v>#N/A</v>
      </c>
      <c r="AE36" t="str">
        <f>IF(A36&lt;('2. Syöttöarvot ja tulokset'!$B$21+1),-'2. Syöttöarvot ja tulokset'!$B$122*A36," ")</f>
        <v xml:space="preserve"> </v>
      </c>
      <c r="AF36" t="e">
        <f>IF(A36&lt;('2. Syöttöarvot ja tulokset'!$B$21+1),AE36/1000,NA())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tulokset'!$B$21+1),A37," ")</f>
        <v xml:space="preserve"> </v>
      </c>
      <c r="C37" s="4" t="str">
        <f>IF(A37&lt;('2. Syöttöarvot ja tulokset'!$B$21+1),'2. Syöttöarvot ja tulokset'!$B$99+'2. Syöttöarvot ja tulokset'!$B$101," ")</f>
        <v xml:space="preserve"> </v>
      </c>
      <c r="D37" s="4" t="e">
        <f>IF(A37&lt;('2. Syöttöarvot ja tulokset'!$B$21+1),D36+C37,NA())</f>
        <v>#N/A</v>
      </c>
      <c r="E37" s="4" t="str">
        <f>IF(B37&lt;('2. Syöttöarvot ja tulokset'!$B$21+1),C37/((1+$P$2)^A37)," ")</f>
        <v xml:space="preserve"> </v>
      </c>
      <c r="F37" s="4" t="str">
        <f>IF(A37&lt;('2. Syöttöarvot ja tulokset'!$B$21+1),F36+E37," ")</f>
        <v xml:space="preserve"> </v>
      </c>
      <c r="G37" s="4" t="str">
        <f>IF(A37&lt;('2. Syöttöarvot ja tulokset'!$B$21+1),G36*(1+'2. Syöttöarvot ja tulokset'!$B$44)," ")</f>
        <v xml:space="preserve"> </v>
      </c>
      <c r="H37" s="4" t="str">
        <f>IF(A37&lt;('2. Syöttöarvot ja tulokset'!$B$21+1),H36*(1+'2. Syöttöarvot ja tulokset'!$B$56)," ")</f>
        <v xml:space="preserve"> </v>
      </c>
      <c r="I37" s="4" t="str">
        <f>IF(A37&lt;('2. Syöttöarvot ja tulokset'!$B$21+1),I36*(1+'2. Syöttöarvot ja tulokset'!$B$32)," ")</f>
        <v xml:space="preserve"> </v>
      </c>
      <c r="J37" s="4" t="str">
        <f>IF(A37&lt;('2. Syöttöarvot ja tulokset'!$B$21+1),J36*(1+'2. Syöttöarvot ja tulokset'!$B$66)," ")</f>
        <v xml:space="preserve"> </v>
      </c>
      <c r="K37" s="4" t="e">
        <f>IF('Solution 1, (hidden)'!A37&lt;('2. Syöttöarvot ja tulokset'!$B$21+1),K36+(G37+I37+H37+J37),NA())</f>
        <v>#N/A</v>
      </c>
      <c r="L37" s="4" t="e">
        <f>IF(A37&lt;('2. Syöttöarvot ja tulokset'!$B$21+1),L36,NA())</f>
        <v>#N/A</v>
      </c>
      <c r="M37" s="4" t="str">
        <f>IF(A37&lt;('2. Syöttöarvot ja tulokset'!$B$21+1),'2. Syöttöarvot ja tulokset'!$B$75*'2. Syöttöarvot ja tulokset'!$B$73," ")</f>
        <v xml:space="preserve"> </v>
      </c>
      <c r="N37" s="4" t="str">
        <f>IF(A37&lt;('2. Syöttöarvot ja tulokset'!$B$21+1),M37/((1+$P$2)^A37)," ")</f>
        <v xml:space="preserve"> </v>
      </c>
      <c r="O37" s="4" t="str">
        <f>IF(A37&lt;('2. Syöttöarvot ja tulokset'!$B$21+1),'2. Syöttöarvot ja tulokset'!$B$73*'2. Syöttöarvot ja tulokset'!$B$75+O36," ")</f>
        <v xml:space="preserve"> </v>
      </c>
      <c r="P37" s="4" t="str">
        <f>IF(A37&lt;('2. Syöttöarvot ja tulokset'!$B$21+1),(G37+I37+H37+J37)/((1+$P$2)^A37)," ")</f>
        <v xml:space="preserve"> </v>
      </c>
      <c r="Q37" s="4" t="str">
        <f>IF(A37&lt;('2. Syöttöarvot ja tulokset'!$B$21+1),Q36+P37," ")</f>
        <v xml:space="preserve"> </v>
      </c>
      <c r="R37" s="4" t="e">
        <f>IF(A37&lt;('2. Syöttöarvot ja tulokset'!$B$21+1),R36+G37+I37+J37+H37+T37-$V$6,NA())</f>
        <v>#N/A</v>
      </c>
      <c r="S37" s="4" t="str">
        <f>IF(A37&lt;('2. Syöttöarvot ja tulokset'!$B$21+1),'2. Syöttöarvot ja tulokset'!$B$79*(R36)," ")</f>
        <v xml:space="preserve"> </v>
      </c>
      <c r="T37" s="4">
        <f t="shared" si="1"/>
        <v>0</v>
      </c>
      <c r="U37" s="4" t="e">
        <f>IF(A37&lt;('2. Syöttöarvot ja tulokset'!$B$21+1),U36+(T37+I37+G37+H37+J37-$V$6)/((1+$P$2)^A37),NA())</f>
        <v>#N/A</v>
      </c>
      <c r="V37" s="4" t="str">
        <f>IF(A37&lt;('2. Syöttöarvot ja tulokset'!$B$21+1),V36+('2. Syöttöarvot ja tulokset'!$B$75*'2. Syöttöarvot ja tulokset'!$B$73)," ")</f>
        <v xml:space="preserve"> </v>
      </c>
      <c r="W37" s="4" t="e">
        <f>IF(A37&lt;('2. Syöttöarvot ja tulokset'!$B$21+1),W36+C37+Y37-$V$6,NA())</f>
        <v>#N/A</v>
      </c>
      <c r="X37" s="4" t="str">
        <f>IF(A37&lt;('2. Syöttöarvot ja tulokset'!$B$21+1),'2. Syöttöarvot ja tulokset'!$B$79*W36," ")</f>
        <v xml:space="preserve"> </v>
      </c>
      <c r="Y37" s="4">
        <f t="shared" si="2"/>
        <v>0</v>
      </c>
      <c r="Z37" s="4" t="e">
        <f>IF(A37&lt;('2. Syöttöarvot ja tulokset'!$B$21+1),Z36+(C37-$V$6+Y37)/((1+$P$2)^A37),NA())</f>
        <v>#N/A</v>
      </c>
      <c r="AA37" s="4" t="str">
        <f>IF(A37&lt;('2. Syöttöarvot ja tulokset'!$B$21+1),AA36+(G37+I37+H37+T37-$V$6)," ")</f>
        <v xml:space="preserve"> </v>
      </c>
      <c r="AB37" s="20" t="e">
        <f>IF(A37&lt;('2. Syöttöarvot ja tulokset'!$B$21+1),AA37/L37,NA())</f>
        <v>#N/A</v>
      </c>
      <c r="AC37" s="29" t="str">
        <f>IF(A37&lt;('2. Syöttöarvot ja tulokset'!$B$21+1),AC36+(C37+Y37-$V$6)," ")</f>
        <v xml:space="preserve"> </v>
      </c>
      <c r="AD37" s="20" t="e">
        <f>IF(A37&lt;('2. Syöttöarvot ja tulokset'!$B$21+1),AC37/L37,NA())</f>
        <v>#N/A</v>
      </c>
      <c r="AE37" t="str">
        <f>IF(A37&lt;('2. Syöttöarvot ja tulokset'!$B$21+1),-'2. Syöttöarvot ja tulokset'!$B$122*A37," ")</f>
        <v xml:space="preserve"> </v>
      </c>
      <c r="AF37" t="e">
        <f>IF(A37&lt;('2. Syöttöarvot ja tulokset'!$B$21+1),AE37/1000,NA())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tulokset'!$B$21+1),A38," ")</f>
        <v xml:space="preserve"> </v>
      </c>
      <c r="C38" s="4" t="str">
        <f>IF(A38&lt;('2. Syöttöarvot ja tulokset'!$B$21+1),'2. Syöttöarvot ja tulokset'!$B$99+'2. Syöttöarvot ja tulokset'!$B$101," ")</f>
        <v xml:space="preserve"> </v>
      </c>
      <c r="D38" s="4" t="e">
        <f>IF(A38&lt;('2. Syöttöarvot ja tulokset'!$B$21+1),D37+C38,NA())</f>
        <v>#N/A</v>
      </c>
      <c r="E38" s="4" t="str">
        <f>IF(B38&lt;('2. Syöttöarvot ja tulokset'!$B$21+1),C38/((1+$P$2)^A38)," ")</f>
        <v xml:space="preserve"> </v>
      </c>
      <c r="F38" s="4" t="str">
        <f>IF(A38&lt;('2. Syöttöarvot ja tulokset'!$B$21+1),F37+E38," ")</f>
        <v xml:space="preserve"> </v>
      </c>
      <c r="G38" s="4" t="str">
        <f>IF(A38&lt;('2. Syöttöarvot ja tulokset'!$B$21+1),G37*(1+'2. Syöttöarvot ja tulokset'!$B$44)," ")</f>
        <v xml:space="preserve"> </v>
      </c>
      <c r="H38" s="4" t="str">
        <f>IF(A38&lt;('2. Syöttöarvot ja tulokset'!$B$21+1),H37*(1+'2. Syöttöarvot ja tulokset'!$B$56)," ")</f>
        <v xml:space="preserve"> </v>
      </c>
      <c r="I38" s="4" t="str">
        <f>IF(A38&lt;('2. Syöttöarvot ja tulokset'!$B$21+1),I37*(1+'2. Syöttöarvot ja tulokset'!$B$32)," ")</f>
        <v xml:space="preserve"> </v>
      </c>
      <c r="J38" s="4" t="str">
        <f>IF(A38&lt;('2. Syöttöarvot ja tulokset'!$B$21+1),J37*(1+'2. Syöttöarvot ja tulokset'!$B$66)," ")</f>
        <v xml:space="preserve"> </v>
      </c>
      <c r="K38" s="4" t="e">
        <f>IF('Solution 1, (hidden)'!A38&lt;('2. Syöttöarvot ja tulokset'!$B$21+1),K37+(G38+I38+H38+J38),NA())</f>
        <v>#N/A</v>
      </c>
      <c r="L38" s="4" t="e">
        <f>IF(A38&lt;('2. Syöttöarvot ja tulokset'!$B$21+1),L37,NA())</f>
        <v>#N/A</v>
      </c>
      <c r="M38" s="4" t="str">
        <f>IF(A38&lt;('2. Syöttöarvot ja tulokset'!$B$21+1),'2. Syöttöarvot ja tulokset'!$B$75*'2. Syöttöarvot ja tulokset'!$B$73," ")</f>
        <v xml:space="preserve"> </v>
      </c>
      <c r="N38" s="4" t="str">
        <f>IF(A38&lt;('2. Syöttöarvot ja tulokset'!$B$21+1),M38/((1+$P$2)^A38)," ")</f>
        <v xml:space="preserve"> </v>
      </c>
      <c r="O38" s="4" t="str">
        <f>IF(A38&lt;('2. Syöttöarvot ja tulokset'!$B$21+1),'2. Syöttöarvot ja tulokset'!$B$73*'2. Syöttöarvot ja tulokset'!$B$75+O37," ")</f>
        <v xml:space="preserve"> </v>
      </c>
      <c r="P38" s="4" t="str">
        <f>IF(A38&lt;('2. Syöttöarvot ja tulokset'!$B$21+1),(G38+I38+H38+J38)/((1+$P$2)^A38)," ")</f>
        <v xml:space="preserve"> </v>
      </c>
      <c r="Q38" s="4" t="str">
        <f>IF(A38&lt;('2. Syöttöarvot ja tulokset'!$B$21+1),Q37+P38," ")</f>
        <v xml:space="preserve"> </v>
      </c>
      <c r="R38" s="4" t="e">
        <f>IF(A38&lt;('2. Syöttöarvot ja tulokset'!$B$21+1),R37+G38+I38+J38+H38+T38-$V$6,NA())</f>
        <v>#N/A</v>
      </c>
      <c r="S38" s="4" t="str">
        <f>IF(A38&lt;('2. Syöttöarvot ja tulokset'!$B$21+1),'2. Syöttöarvot ja tulokset'!$B$79*(R37)," ")</f>
        <v xml:space="preserve"> </v>
      </c>
      <c r="T38" s="4">
        <f t="shared" si="1"/>
        <v>0</v>
      </c>
      <c r="U38" s="4" t="e">
        <f>IF(A38&lt;('2. Syöttöarvot ja tulokset'!$B$21+1),U37+(T38+I38+G38+H38+J38-$V$6)/((1+$P$2)^A38),NA())</f>
        <v>#N/A</v>
      </c>
      <c r="V38" s="4" t="str">
        <f>IF(A38&lt;('2. Syöttöarvot ja tulokset'!$B$21+1),V37+('2. Syöttöarvot ja tulokset'!$B$75*'2. Syöttöarvot ja tulokset'!$B$73)," ")</f>
        <v xml:space="preserve"> </v>
      </c>
      <c r="W38" s="4" t="e">
        <f>IF(A38&lt;('2. Syöttöarvot ja tulokset'!$B$21+1),W37+C38+Y38-$V$6,NA())</f>
        <v>#N/A</v>
      </c>
      <c r="X38" s="4" t="str">
        <f>IF(A38&lt;('2. Syöttöarvot ja tulokset'!$B$21+1),'2. Syöttöarvot ja tulokset'!$B$79*W37," ")</f>
        <v xml:space="preserve"> </v>
      </c>
      <c r="Y38" s="4">
        <f t="shared" si="2"/>
        <v>0</v>
      </c>
      <c r="Z38" s="4" t="e">
        <f>IF(A38&lt;('2. Syöttöarvot ja tulokset'!$B$21+1),Z37+(C38-$V$6+Y38)/((1+$P$2)^A38),NA())</f>
        <v>#N/A</v>
      </c>
      <c r="AA38" s="4" t="str">
        <f>IF(A38&lt;('2. Syöttöarvot ja tulokset'!$B$21+1),AA37+(G38+I38+H38+T38-$V$6)," ")</f>
        <v xml:space="preserve"> </v>
      </c>
      <c r="AB38" s="20" t="e">
        <f>IF(A38&lt;('2. Syöttöarvot ja tulokset'!$B$21+1),AA38/L38,NA())</f>
        <v>#N/A</v>
      </c>
      <c r="AC38" s="29" t="str">
        <f>IF(A38&lt;('2. Syöttöarvot ja tulokset'!$B$21+1),AC37+(C38+Y38-$V$6)," ")</f>
        <v xml:space="preserve"> </v>
      </c>
      <c r="AD38" s="20" t="e">
        <f>IF(A38&lt;('2. Syöttöarvot ja tulokset'!$B$21+1),AC38/L38,NA())</f>
        <v>#N/A</v>
      </c>
      <c r="AE38" t="str">
        <f>IF(A38&lt;('2. Syöttöarvot ja tulokset'!$B$21+1),-'2. Syöttöarvot ja tulokset'!$B$122*A38," ")</f>
        <v xml:space="preserve"> </v>
      </c>
      <c r="AF38" t="e">
        <f>IF(A38&lt;('2. Syöttöarvot ja tulokset'!$B$21+1),AE38/1000,NA())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tulokset'!$B$21+1),A39," ")</f>
        <v xml:space="preserve"> </v>
      </c>
      <c r="C39" s="4" t="str">
        <f>IF(A39&lt;('2. Syöttöarvot ja tulokset'!$B$21+1),'2. Syöttöarvot ja tulokset'!$B$99+'2. Syöttöarvot ja tulokset'!$B$101," ")</f>
        <v xml:space="preserve"> </v>
      </c>
      <c r="D39" s="4" t="e">
        <f>IF(A39&lt;('2. Syöttöarvot ja tulokset'!$B$21+1),D38+C39,NA())</f>
        <v>#N/A</v>
      </c>
      <c r="E39" s="4" t="str">
        <f>IF(B39&lt;('2. Syöttöarvot ja tulokset'!$B$21+1),C39/((1+$P$2)^A39)," ")</f>
        <v xml:space="preserve"> </v>
      </c>
      <c r="F39" s="4" t="str">
        <f>IF(A39&lt;('2. Syöttöarvot ja tulokset'!$B$21+1),F38+E39," ")</f>
        <v xml:space="preserve"> </v>
      </c>
      <c r="G39" s="4" t="str">
        <f>IF(A39&lt;('2. Syöttöarvot ja tulokset'!$B$21+1),G38*(1+'2. Syöttöarvot ja tulokset'!$B$44)," ")</f>
        <v xml:space="preserve"> </v>
      </c>
      <c r="H39" s="4" t="str">
        <f>IF(A39&lt;('2. Syöttöarvot ja tulokset'!$B$21+1),H38*(1+'2. Syöttöarvot ja tulokset'!$B$56)," ")</f>
        <v xml:space="preserve"> </v>
      </c>
      <c r="I39" s="4" t="str">
        <f>IF(A39&lt;('2. Syöttöarvot ja tulokset'!$B$21+1),I38*(1+'2. Syöttöarvot ja tulokset'!$B$32)," ")</f>
        <v xml:space="preserve"> </v>
      </c>
      <c r="J39" s="4" t="str">
        <f>IF(A39&lt;('2. Syöttöarvot ja tulokset'!$B$21+1),J38*(1+'2. Syöttöarvot ja tulokset'!$B$66)," ")</f>
        <v xml:space="preserve"> </v>
      </c>
      <c r="K39" s="4" t="e">
        <f>IF('Solution 1, (hidden)'!A39&lt;('2. Syöttöarvot ja tulokset'!$B$21+1),K38+(G39+I39+H39+J39),NA())</f>
        <v>#N/A</v>
      </c>
      <c r="L39" s="4" t="e">
        <f>IF(A39&lt;('2. Syöttöarvot ja tulokset'!$B$21+1),L38,NA())</f>
        <v>#N/A</v>
      </c>
      <c r="M39" s="4" t="str">
        <f>IF(A39&lt;('2. Syöttöarvot ja tulokset'!$B$21+1),'2. Syöttöarvot ja tulokset'!$B$75*'2. Syöttöarvot ja tulokset'!$B$73," ")</f>
        <v xml:space="preserve"> </v>
      </c>
      <c r="N39" s="4" t="str">
        <f>IF(A39&lt;('2. Syöttöarvot ja tulokset'!$B$21+1),M39/((1+$P$2)^A39)," ")</f>
        <v xml:space="preserve"> </v>
      </c>
      <c r="O39" s="4" t="str">
        <f>IF(A39&lt;('2. Syöttöarvot ja tulokset'!$B$21+1),'2. Syöttöarvot ja tulokset'!$B$73*'2. Syöttöarvot ja tulokset'!$B$75+O38," ")</f>
        <v xml:space="preserve"> </v>
      </c>
      <c r="P39" s="4" t="str">
        <f>IF(A39&lt;('2. Syöttöarvot ja tulokset'!$B$21+1),(G39+I39+H39+J39)/((1+$P$2)^A39)," ")</f>
        <v xml:space="preserve"> </v>
      </c>
      <c r="Q39" s="4" t="str">
        <f>IF(A39&lt;('2. Syöttöarvot ja tulokset'!$B$21+1),Q38+P39," ")</f>
        <v xml:space="preserve"> </v>
      </c>
      <c r="R39" s="4" t="e">
        <f>IF(A39&lt;('2. Syöttöarvot ja tulokset'!$B$21+1),R38+G39+I39+J39+H39+T39-$V$6,NA())</f>
        <v>#N/A</v>
      </c>
      <c r="S39" s="4" t="str">
        <f>IF(A39&lt;('2. Syöttöarvot ja tulokset'!$B$21+1),'2. Syöttöarvot ja tulokset'!$B$79*(R38)," ")</f>
        <v xml:space="preserve"> </v>
      </c>
      <c r="T39" s="4">
        <f t="shared" si="1"/>
        <v>0</v>
      </c>
      <c r="U39" s="4" t="e">
        <f>IF(A39&lt;('2. Syöttöarvot ja tulokset'!$B$21+1),U38+(T39+I39+G39+H39+J39-$V$6)/((1+$P$2)^A39),NA())</f>
        <v>#N/A</v>
      </c>
      <c r="V39" s="4" t="str">
        <f>IF(A39&lt;('2. Syöttöarvot ja tulokset'!$B$21+1),V38+('2. Syöttöarvot ja tulokset'!$B$75*'2. Syöttöarvot ja tulokset'!$B$73)," ")</f>
        <v xml:space="preserve"> </v>
      </c>
      <c r="W39" s="4" t="e">
        <f>IF(A39&lt;('2. Syöttöarvot ja tulokset'!$B$21+1),W38+C39+Y39-$V$6,NA())</f>
        <v>#N/A</v>
      </c>
      <c r="X39" s="4" t="str">
        <f>IF(A39&lt;('2. Syöttöarvot ja tulokset'!$B$21+1),'2. Syöttöarvot ja tulokset'!$B$79*W38," ")</f>
        <v xml:space="preserve"> </v>
      </c>
      <c r="Y39" s="4">
        <f t="shared" si="2"/>
        <v>0</v>
      </c>
      <c r="Z39" s="4" t="e">
        <f>IF(A39&lt;('2. Syöttöarvot ja tulokset'!$B$21+1),Z38+(C39-$V$6+Y39)/((1+$P$2)^A39),NA())</f>
        <v>#N/A</v>
      </c>
      <c r="AA39" s="4" t="str">
        <f>IF(A39&lt;('2. Syöttöarvot ja tulokset'!$B$21+1),AA38+(G39+I39+H39+T39-$V$6)," ")</f>
        <v xml:space="preserve"> </v>
      </c>
      <c r="AB39" s="20" t="e">
        <f>IF(A39&lt;('2. Syöttöarvot ja tulokset'!$B$21+1),AA39/L39,NA())</f>
        <v>#N/A</v>
      </c>
      <c r="AC39" s="29" t="str">
        <f>IF(A39&lt;('2. Syöttöarvot ja tulokset'!$B$21+1),AC38+(C39+Y39-$V$6)," ")</f>
        <v xml:space="preserve"> </v>
      </c>
      <c r="AD39" s="20" t="e">
        <f>IF(A39&lt;('2. Syöttöarvot ja tulokset'!$B$21+1),AC39/L39,NA())</f>
        <v>#N/A</v>
      </c>
      <c r="AE39" t="str">
        <f>IF(A39&lt;('2. Syöttöarvot ja tulokset'!$B$21+1),-'2. Syöttöarvot ja tulokset'!$B$122*A39," ")</f>
        <v xml:space="preserve"> </v>
      </c>
      <c r="AF39" t="e">
        <f>IF(A39&lt;('2. Syöttöarvot ja tulokset'!$B$21+1),AE39/1000,NA())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tulokset'!$B$21+1),A40," ")</f>
        <v xml:space="preserve"> </v>
      </c>
      <c r="C40" s="4" t="str">
        <f>IF(A40&lt;('2. Syöttöarvot ja tulokset'!$B$21+1),'2. Syöttöarvot ja tulokset'!$B$99+'2. Syöttöarvot ja tulokset'!$B$101," ")</f>
        <v xml:space="preserve"> </v>
      </c>
      <c r="D40" s="4" t="e">
        <f>IF(A40&lt;('2. Syöttöarvot ja tulokset'!$B$21+1),D39+C40,NA())</f>
        <v>#N/A</v>
      </c>
      <c r="E40" s="4" t="str">
        <f>IF(B40&lt;('2. Syöttöarvot ja tulokset'!$B$21+1),C40/((1+$P$2)^A40)," ")</f>
        <v xml:space="preserve"> </v>
      </c>
      <c r="F40" s="4" t="str">
        <f>IF(A40&lt;('2. Syöttöarvot ja tulokset'!$B$21+1),F39+E40," ")</f>
        <v xml:space="preserve"> </v>
      </c>
      <c r="G40" s="4" t="str">
        <f>IF(A40&lt;('2. Syöttöarvot ja tulokset'!$B$21+1),G39*(1+'2. Syöttöarvot ja tulokset'!$B$44)," ")</f>
        <v xml:space="preserve"> </v>
      </c>
      <c r="H40" s="4" t="str">
        <f>IF(A40&lt;('2. Syöttöarvot ja tulokset'!$B$21+1),H39*(1+'2. Syöttöarvot ja tulokset'!$B$56)," ")</f>
        <v xml:space="preserve"> </v>
      </c>
      <c r="I40" s="4" t="str">
        <f>IF(A40&lt;('2. Syöttöarvot ja tulokset'!$B$21+1),I39*(1+'2. Syöttöarvot ja tulokset'!$B$32)," ")</f>
        <v xml:space="preserve"> </v>
      </c>
      <c r="J40" s="4" t="str">
        <f>IF(A40&lt;('2. Syöttöarvot ja tulokset'!$B$21+1),J39*(1+'2. Syöttöarvot ja tulokset'!$B$66)," ")</f>
        <v xml:space="preserve"> </v>
      </c>
      <c r="K40" s="4" t="e">
        <f>IF('Solution 1, (hidden)'!A40&lt;('2. Syöttöarvot ja tulokset'!$B$21+1),K39+(G40+I40+H40+J40),NA())</f>
        <v>#N/A</v>
      </c>
      <c r="L40" s="4" t="e">
        <f>IF(A40&lt;('2. Syöttöarvot ja tulokset'!$B$21+1),L39,NA())</f>
        <v>#N/A</v>
      </c>
      <c r="M40" s="4" t="str">
        <f>IF(A40&lt;('2. Syöttöarvot ja tulokset'!$B$21+1),'2. Syöttöarvot ja tulokset'!$B$75*'2. Syöttöarvot ja tulokset'!$B$73," ")</f>
        <v xml:space="preserve"> </v>
      </c>
      <c r="N40" s="4" t="str">
        <f>IF(A40&lt;('2. Syöttöarvot ja tulokset'!$B$21+1),M40/((1+$P$2)^A40)," ")</f>
        <v xml:space="preserve"> </v>
      </c>
      <c r="O40" s="4" t="str">
        <f>IF(A40&lt;('2. Syöttöarvot ja tulokset'!$B$21+1),'2. Syöttöarvot ja tulokset'!$B$73*'2. Syöttöarvot ja tulokset'!$B$75+O39," ")</f>
        <v xml:space="preserve"> </v>
      </c>
      <c r="P40" s="4" t="str">
        <f>IF(A40&lt;('2. Syöttöarvot ja tulokset'!$B$21+1),(G40+I40+H40+J40)/((1+$P$2)^A40)," ")</f>
        <v xml:space="preserve"> </v>
      </c>
      <c r="Q40" s="4" t="str">
        <f>IF(A40&lt;('2. Syöttöarvot ja tulokset'!$B$21+1),Q39+P40," ")</f>
        <v xml:space="preserve"> </v>
      </c>
      <c r="R40" s="4" t="e">
        <f>IF(A40&lt;('2. Syöttöarvot ja tulokset'!$B$21+1),R39+G40+I40+J40+H40+T40-$V$6,NA())</f>
        <v>#N/A</v>
      </c>
      <c r="S40" s="4" t="str">
        <f>IF(A40&lt;('2. Syöttöarvot ja tulokset'!$B$21+1),'2. Syöttöarvot ja tulokset'!$B$79*(R39)," ")</f>
        <v xml:space="preserve"> </v>
      </c>
      <c r="T40" s="4">
        <f t="shared" si="1"/>
        <v>0</v>
      </c>
      <c r="U40" s="4" t="e">
        <f>IF(A40&lt;('2. Syöttöarvot ja tulokset'!$B$21+1),U39+(T40+I40+G40+H40+J40-$V$6)/((1+$P$2)^A40),NA())</f>
        <v>#N/A</v>
      </c>
      <c r="V40" s="4" t="str">
        <f>IF(A40&lt;('2. Syöttöarvot ja tulokset'!$B$21+1),V39+('2. Syöttöarvot ja tulokset'!$B$75*'2. Syöttöarvot ja tulokset'!$B$73)," ")</f>
        <v xml:space="preserve"> </v>
      </c>
      <c r="W40" s="4" t="e">
        <f>IF(A40&lt;('2. Syöttöarvot ja tulokset'!$B$21+1),W39+C40+Y40-$V$6,NA())</f>
        <v>#N/A</v>
      </c>
      <c r="X40" s="4" t="str">
        <f>IF(A40&lt;('2. Syöttöarvot ja tulokset'!$B$21+1),'2. Syöttöarvot ja tulokset'!$B$79*W39," ")</f>
        <v xml:space="preserve"> </v>
      </c>
      <c r="Y40" s="4">
        <f t="shared" si="2"/>
        <v>0</v>
      </c>
      <c r="Z40" s="4" t="e">
        <f>IF(A40&lt;('2. Syöttöarvot ja tulokset'!$B$21+1),Z39+(C40-$V$6+Y40)/((1+$P$2)^A40),NA())</f>
        <v>#N/A</v>
      </c>
      <c r="AA40" s="4" t="str">
        <f>IF(A40&lt;('2. Syöttöarvot ja tulokset'!$B$21+1),AA39+(G40+I40+H40+T40-$V$6)," ")</f>
        <v xml:space="preserve"> </v>
      </c>
      <c r="AB40" s="20" t="e">
        <f>IF(A40&lt;('2. Syöttöarvot ja tulokset'!$B$21+1),AA40/L40,NA())</f>
        <v>#N/A</v>
      </c>
      <c r="AC40" s="29" t="str">
        <f>IF(A40&lt;('2. Syöttöarvot ja tulokset'!$B$21+1),AC39+(C40+Y40-$V$6)," ")</f>
        <v xml:space="preserve"> </v>
      </c>
      <c r="AD40" s="20" t="e">
        <f>IF(A40&lt;('2. Syöttöarvot ja tulokset'!$B$21+1),AC40/L40,NA())</f>
        <v>#N/A</v>
      </c>
      <c r="AE40" t="str">
        <f>IF(A40&lt;('2. Syöttöarvot ja tulokset'!$B$21+1),-'2. Syöttöarvot ja tulokset'!$B$122*A40," ")</f>
        <v xml:space="preserve"> </v>
      </c>
      <c r="AF40" t="e">
        <f>IF(A40&lt;('2. Syöttöarvot ja tulokset'!$B$21+1),AE40/1000,NA())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tulokset'!$B$21+1),A41," ")</f>
        <v xml:space="preserve"> </v>
      </c>
      <c r="C41" s="4" t="str">
        <f>IF(A41&lt;('2. Syöttöarvot ja tulokset'!$B$21+1),'2. Syöttöarvot ja tulokset'!$B$99+'2. Syöttöarvot ja tulokset'!$B$101," ")</f>
        <v xml:space="preserve"> </v>
      </c>
      <c r="D41" s="4" t="e">
        <f>IF(A41&lt;('2. Syöttöarvot ja tulokset'!$B$21+1),D40+C41,NA())</f>
        <v>#N/A</v>
      </c>
      <c r="E41" s="4" t="str">
        <f>IF(B41&lt;('2. Syöttöarvot ja tulokset'!$B$21+1),C41/((1+$P$2)^A41)," ")</f>
        <v xml:space="preserve"> </v>
      </c>
      <c r="F41" s="4" t="str">
        <f>IF(A41&lt;('2. Syöttöarvot ja tulokset'!$B$21+1),F40+E41," ")</f>
        <v xml:space="preserve"> </v>
      </c>
      <c r="G41" s="4" t="str">
        <f>IF(A41&lt;('2. Syöttöarvot ja tulokset'!$B$21+1),G40*(1+'2. Syöttöarvot ja tulokset'!$B$44)," ")</f>
        <v xml:space="preserve"> </v>
      </c>
      <c r="H41" s="4" t="str">
        <f>IF(A41&lt;('2. Syöttöarvot ja tulokset'!$B$21+1),H40*(1+'2. Syöttöarvot ja tulokset'!$B$56)," ")</f>
        <v xml:space="preserve"> </v>
      </c>
      <c r="I41" s="4" t="str">
        <f>IF(A41&lt;('2. Syöttöarvot ja tulokset'!$B$21+1),I40*(1+'2. Syöttöarvot ja tulokset'!$B$32)," ")</f>
        <v xml:space="preserve"> </v>
      </c>
      <c r="J41" s="4" t="str">
        <f>IF(A41&lt;('2. Syöttöarvot ja tulokset'!$B$21+1),J40*(1+'2. Syöttöarvot ja tulokset'!$B$66)," ")</f>
        <v xml:space="preserve"> </v>
      </c>
      <c r="K41" s="4" t="e">
        <f>IF('Solution 1, (hidden)'!A41&lt;('2. Syöttöarvot ja tulokset'!$B$21+1),K40+(G41+I41+H41+J41),NA())</f>
        <v>#N/A</v>
      </c>
      <c r="L41" s="4" t="e">
        <f>IF(A41&lt;('2. Syöttöarvot ja tulokset'!$B$21+1),L40,NA())</f>
        <v>#N/A</v>
      </c>
      <c r="M41" s="4" t="str">
        <f>IF(A41&lt;('2. Syöttöarvot ja tulokset'!$B$21+1),'2. Syöttöarvot ja tulokset'!$B$75*'2. Syöttöarvot ja tulokset'!$B$73," ")</f>
        <v xml:space="preserve"> </v>
      </c>
      <c r="N41" s="4" t="str">
        <f>IF(A41&lt;('2. Syöttöarvot ja tulokset'!$B$21+1),M41/((1+$P$2)^A41)," ")</f>
        <v xml:space="preserve"> </v>
      </c>
      <c r="O41" s="4" t="str">
        <f>IF(A41&lt;('2. Syöttöarvot ja tulokset'!$B$21+1),'2. Syöttöarvot ja tulokset'!$B$73*'2. Syöttöarvot ja tulokset'!$B$75+O40," ")</f>
        <v xml:space="preserve"> </v>
      </c>
      <c r="P41" s="4" t="str">
        <f>IF(A41&lt;('2. Syöttöarvot ja tulokset'!$B$21+1),(G41+I41+H41+J41)/((1+$P$2)^A41)," ")</f>
        <v xml:space="preserve"> </v>
      </c>
      <c r="Q41" s="4" t="str">
        <f>IF(A41&lt;('2. Syöttöarvot ja tulokset'!$B$21+1),Q40+P41," ")</f>
        <v xml:space="preserve"> </v>
      </c>
      <c r="R41" s="4" t="e">
        <f>IF(A41&lt;('2. Syöttöarvot ja tulokset'!$B$21+1),R40+G41+I41+J41+H41+T41-$V$6,NA())</f>
        <v>#N/A</v>
      </c>
      <c r="S41" s="4" t="str">
        <f>IF(A41&lt;('2. Syöttöarvot ja tulokset'!$B$21+1),'2. Syöttöarvot ja tulokset'!$B$79*(R40)," ")</f>
        <v xml:space="preserve"> </v>
      </c>
      <c r="T41" s="4">
        <f t="shared" si="1"/>
        <v>0</v>
      </c>
      <c r="U41" s="4" t="e">
        <f>IF(A41&lt;('2. Syöttöarvot ja tulokset'!$B$21+1),U40+(T41+I41+G41+H41+J41-$V$6)/((1+$P$2)^A41),NA())</f>
        <v>#N/A</v>
      </c>
      <c r="V41" s="4" t="str">
        <f>IF(A41&lt;('2. Syöttöarvot ja tulokset'!$B$21+1),V40+('2. Syöttöarvot ja tulokset'!$B$75*'2. Syöttöarvot ja tulokset'!$B$73)," ")</f>
        <v xml:space="preserve"> </v>
      </c>
      <c r="W41" s="4" t="e">
        <f>IF(A41&lt;('2. Syöttöarvot ja tulokset'!$B$21+1),W40+C41+Y41-$V$6,NA())</f>
        <v>#N/A</v>
      </c>
      <c r="X41" s="4" t="str">
        <f>IF(A41&lt;('2. Syöttöarvot ja tulokset'!$B$21+1),'2. Syöttöarvot ja tulokset'!$B$79*W40," ")</f>
        <v xml:space="preserve"> </v>
      </c>
      <c r="Y41" s="4">
        <f t="shared" si="2"/>
        <v>0</v>
      </c>
      <c r="Z41" s="4" t="e">
        <f>IF(A41&lt;('2. Syöttöarvot ja tulokset'!$B$21+1),Z40+(C41-$V$6+Y41)/((1+$P$2)^A41),NA())</f>
        <v>#N/A</v>
      </c>
      <c r="AA41" s="4" t="str">
        <f>IF(A41&lt;('2. Syöttöarvot ja tulokset'!$B$21+1),AA40+(G41+I41+H41+T41-$V$6)," ")</f>
        <v xml:space="preserve"> </v>
      </c>
      <c r="AB41" s="20" t="e">
        <f>IF(A41&lt;('2. Syöttöarvot ja tulokset'!$B$21+1),AA41/L41,NA())</f>
        <v>#N/A</v>
      </c>
      <c r="AC41" s="29" t="str">
        <f>IF(A41&lt;('2. Syöttöarvot ja tulokset'!$B$21+1),AC40+(C41+Y41-$V$6)," ")</f>
        <v xml:space="preserve"> </v>
      </c>
      <c r="AD41" s="20" t="e">
        <f>IF(A41&lt;('2. Syöttöarvot ja tulokset'!$B$21+1),AC41/L41,NA())</f>
        <v>#N/A</v>
      </c>
      <c r="AE41" t="str">
        <f>IF(A41&lt;('2. Syöttöarvot ja tulokset'!$B$21+1),-'2. Syöttöarvot ja tulokset'!$B$122*A41," ")</f>
        <v xml:space="preserve"> </v>
      </c>
      <c r="AF41" t="e">
        <f>IF(A41&lt;('2. Syöttöarvot ja tulokset'!$B$21+1),AE41/1000,NA())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tulokset'!$B$21+1),A42," ")</f>
        <v xml:space="preserve"> </v>
      </c>
      <c r="C42" s="4" t="str">
        <f>IF(A42&lt;('2. Syöttöarvot ja tulokset'!$B$21+1),'2. Syöttöarvot ja tulokset'!$B$99+'2. Syöttöarvot ja tulokset'!$B$101," ")</f>
        <v xml:space="preserve"> </v>
      </c>
      <c r="D42" s="4" t="e">
        <f>IF(A42&lt;('2. Syöttöarvot ja tulokset'!$B$21+1),D41+C42,NA())</f>
        <v>#N/A</v>
      </c>
      <c r="E42" s="4" t="str">
        <f>IF(B42&lt;('2. Syöttöarvot ja tulokset'!$B$21+1),C42/((1+$P$2)^A42)," ")</f>
        <v xml:space="preserve"> </v>
      </c>
      <c r="F42" s="4" t="str">
        <f>IF(A42&lt;('2. Syöttöarvot ja tulokset'!$B$21+1),F41+E42," ")</f>
        <v xml:space="preserve"> </v>
      </c>
      <c r="G42" s="4" t="str">
        <f>IF(A42&lt;('2. Syöttöarvot ja tulokset'!$B$21+1),G41*(1+'2. Syöttöarvot ja tulokset'!$B$44)," ")</f>
        <v xml:space="preserve"> </v>
      </c>
      <c r="H42" s="4" t="str">
        <f>IF(A42&lt;('2. Syöttöarvot ja tulokset'!$B$21+1),H41*(1+'2. Syöttöarvot ja tulokset'!$B$56)," ")</f>
        <v xml:space="preserve"> </v>
      </c>
      <c r="I42" s="4" t="str">
        <f>IF(A42&lt;('2. Syöttöarvot ja tulokset'!$B$21+1),I41*(1+'2. Syöttöarvot ja tulokset'!$B$32)," ")</f>
        <v xml:space="preserve"> </v>
      </c>
      <c r="J42" s="4" t="str">
        <f>IF(A42&lt;('2. Syöttöarvot ja tulokset'!$B$21+1),J41*(1+'2. Syöttöarvot ja tulokset'!$B$66)," ")</f>
        <v xml:space="preserve"> </v>
      </c>
      <c r="K42" s="4" t="e">
        <f>IF('Solution 1, (hidden)'!A42&lt;('2. Syöttöarvot ja tulokset'!$B$21+1),K41+(G42+I42+H42+J42),NA())</f>
        <v>#N/A</v>
      </c>
      <c r="L42" s="4" t="e">
        <f>IF(A42&lt;('2. Syöttöarvot ja tulokset'!$B$21+1),L41,NA())</f>
        <v>#N/A</v>
      </c>
      <c r="M42" s="4" t="str">
        <f>IF(A42&lt;('2. Syöttöarvot ja tulokset'!$B$21+1),'2. Syöttöarvot ja tulokset'!$B$75*'2. Syöttöarvot ja tulokset'!$B$73," ")</f>
        <v xml:space="preserve"> </v>
      </c>
      <c r="N42" s="4" t="str">
        <f>IF(A42&lt;('2. Syöttöarvot ja tulokset'!$B$21+1),M42/((1+$P$2)^A42)," ")</f>
        <v xml:space="preserve"> </v>
      </c>
      <c r="O42" s="4" t="str">
        <f>IF(A42&lt;('2. Syöttöarvot ja tulokset'!$B$21+1),'2. Syöttöarvot ja tulokset'!$B$73*'2. Syöttöarvot ja tulokset'!$B$75+O41," ")</f>
        <v xml:space="preserve"> </v>
      </c>
      <c r="P42" s="4" t="str">
        <f>IF(A42&lt;('2. Syöttöarvot ja tulokset'!$B$21+1),(G42+I42+H42+J42)/((1+$P$2)^A42)," ")</f>
        <v xml:space="preserve"> </v>
      </c>
      <c r="Q42" s="4" t="str">
        <f>IF(A42&lt;('2. Syöttöarvot ja tulokset'!$B$21+1),Q41+P42," ")</f>
        <v xml:space="preserve"> </v>
      </c>
      <c r="R42" s="4" t="e">
        <f>IF(A42&lt;('2. Syöttöarvot ja tulokset'!$B$21+1),R41+G42+I42+J42+H42+T42-$V$6,NA())</f>
        <v>#N/A</v>
      </c>
      <c r="S42" s="4" t="str">
        <f>IF(A42&lt;('2. Syöttöarvot ja tulokset'!$B$21+1),'2. Syöttöarvot ja tulokset'!$B$79*(R41)," ")</f>
        <v xml:space="preserve"> </v>
      </c>
      <c r="T42" s="4">
        <f t="shared" si="1"/>
        <v>0</v>
      </c>
      <c r="U42" s="4" t="e">
        <f>IF(A42&lt;('2. Syöttöarvot ja tulokset'!$B$21+1),U41+(T42+I42+G42+H42+J42-$V$6)/((1+$P$2)^A42),NA())</f>
        <v>#N/A</v>
      </c>
      <c r="V42" s="4" t="str">
        <f>IF(A42&lt;('2. Syöttöarvot ja tulokset'!$B$21+1),V41+('2. Syöttöarvot ja tulokset'!$B$75*'2. Syöttöarvot ja tulokset'!$B$73)," ")</f>
        <v xml:space="preserve"> </v>
      </c>
      <c r="W42" s="4" t="e">
        <f>IF(A42&lt;('2. Syöttöarvot ja tulokset'!$B$21+1),W41+C42+Y42-$V$6,NA())</f>
        <v>#N/A</v>
      </c>
      <c r="X42" s="4" t="str">
        <f>IF(A42&lt;('2. Syöttöarvot ja tulokset'!$B$21+1),'2. Syöttöarvot ja tulokset'!$B$79*W41," ")</f>
        <v xml:space="preserve"> </v>
      </c>
      <c r="Y42" s="4">
        <f t="shared" si="2"/>
        <v>0</v>
      </c>
      <c r="Z42" s="4" t="e">
        <f>IF(A42&lt;('2. Syöttöarvot ja tulokset'!$B$21+1),Z41+(C42-$V$6+Y42)/((1+$P$2)^A42),NA())</f>
        <v>#N/A</v>
      </c>
      <c r="AA42" s="4" t="str">
        <f>IF(A42&lt;('2. Syöttöarvot ja tulokset'!$B$21+1),AA41+(G42+I42+H42+T42-$V$6)," ")</f>
        <v xml:space="preserve"> </v>
      </c>
      <c r="AB42" s="20" t="e">
        <f>IF(A42&lt;('2. Syöttöarvot ja tulokset'!$B$21+1),AA42/L42,NA())</f>
        <v>#N/A</v>
      </c>
      <c r="AC42" s="29" t="str">
        <f>IF(A42&lt;('2. Syöttöarvot ja tulokset'!$B$21+1),AC41+(C42+Y42-$V$6)," ")</f>
        <v xml:space="preserve"> </v>
      </c>
      <c r="AD42" s="20" t="e">
        <f>IF(A42&lt;('2. Syöttöarvot ja tulokset'!$B$21+1),AC42/L42,NA())</f>
        <v>#N/A</v>
      </c>
      <c r="AE42" t="str">
        <f>IF(A42&lt;('2. Syöttöarvot ja tulokset'!$B$21+1),-'2. Syöttöarvot ja tulokset'!$B$122*A42," ")</f>
        <v xml:space="preserve"> </v>
      </c>
      <c r="AF42" t="e">
        <f>IF(A42&lt;('2. Syöttöarvot ja tulokset'!$B$21+1),AE42/1000,NA())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tulokset'!$B$21+1),A43," ")</f>
        <v xml:space="preserve"> </v>
      </c>
      <c r="C43" s="4" t="str">
        <f>IF(A43&lt;('2. Syöttöarvot ja tulokset'!$B$21+1),'2. Syöttöarvot ja tulokset'!$B$99+'2. Syöttöarvot ja tulokset'!$B$101," ")</f>
        <v xml:space="preserve"> </v>
      </c>
      <c r="D43" s="4" t="e">
        <f>IF(A43&lt;('2. Syöttöarvot ja tulokset'!$B$21+1),D42+C43,NA())</f>
        <v>#N/A</v>
      </c>
      <c r="E43" s="4" t="str">
        <f>IF(B43&lt;('2. Syöttöarvot ja tulokset'!$B$21+1),C43/((1+$P$2)^A43)," ")</f>
        <v xml:space="preserve"> </v>
      </c>
      <c r="F43" s="4" t="str">
        <f>IF(A43&lt;('2. Syöttöarvot ja tulokset'!$B$21+1),F42+E43," ")</f>
        <v xml:space="preserve"> </v>
      </c>
      <c r="G43" s="4" t="str">
        <f>IF(A43&lt;('2. Syöttöarvot ja tulokset'!$B$21+1),G42*(1+'2. Syöttöarvot ja tulokset'!$B$44)," ")</f>
        <v xml:space="preserve"> </v>
      </c>
      <c r="H43" s="4" t="str">
        <f>IF(A43&lt;('2. Syöttöarvot ja tulokset'!$B$21+1),H42*(1+'2. Syöttöarvot ja tulokset'!$B$56)," ")</f>
        <v xml:space="preserve"> </v>
      </c>
      <c r="I43" s="4" t="str">
        <f>IF(A43&lt;('2. Syöttöarvot ja tulokset'!$B$21+1),I42*(1+'2. Syöttöarvot ja tulokset'!$B$32)," ")</f>
        <v xml:space="preserve"> </v>
      </c>
      <c r="J43" s="4" t="str">
        <f>IF(A43&lt;('2. Syöttöarvot ja tulokset'!$B$21+1),J42*(1+'2. Syöttöarvot ja tulokset'!$B$66)," ")</f>
        <v xml:space="preserve"> </v>
      </c>
      <c r="K43" s="4" t="e">
        <f>IF('Solution 1, (hidden)'!A43&lt;('2. Syöttöarvot ja tulokset'!$B$21+1),K42+(G43+I43+H43+J43),NA())</f>
        <v>#N/A</v>
      </c>
      <c r="L43" s="4" t="e">
        <f>IF(A43&lt;('2. Syöttöarvot ja tulokset'!$B$21+1),L42,NA())</f>
        <v>#N/A</v>
      </c>
      <c r="M43" s="4" t="str">
        <f>IF(A43&lt;('2. Syöttöarvot ja tulokset'!$B$21+1),'2. Syöttöarvot ja tulokset'!$B$75*'2. Syöttöarvot ja tulokset'!$B$73," ")</f>
        <v xml:space="preserve"> </v>
      </c>
      <c r="N43" s="4" t="str">
        <f>IF(A43&lt;('2. Syöttöarvot ja tulokset'!$B$21+1),M43/((1+$P$2)^A43)," ")</f>
        <v xml:space="preserve"> </v>
      </c>
      <c r="O43" s="4" t="str">
        <f>IF(A43&lt;('2. Syöttöarvot ja tulokset'!$B$21+1),'2. Syöttöarvot ja tulokset'!$B$73*'2. Syöttöarvot ja tulokset'!$B$75+O42," ")</f>
        <v xml:space="preserve"> </v>
      </c>
      <c r="P43" s="4" t="str">
        <f>IF(A43&lt;('2. Syöttöarvot ja tulokset'!$B$21+1),(G43+I43+H43+J43)/((1+$P$2)^A43)," ")</f>
        <v xml:space="preserve"> </v>
      </c>
      <c r="Q43" s="4" t="str">
        <f>IF(A43&lt;('2. Syöttöarvot ja tulokset'!$B$21+1),Q42+P43," ")</f>
        <v xml:space="preserve"> </v>
      </c>
      <c r="R43" s="4" t="e">
        <f>IF(A43&lt;('2. Syöttöarvot ja tulokset'!$B$21+1),R42+G43+I43+J43+H43+T43-$V$6,NA())</f>
        <v>#N/A</v>
      </c>
      <c r="S43" s="4" t="str">
        <f>IF(A43&lt;('2. Syöttöarvot ja tulokset'!$B$21+1),'2. Syöttöarvot ja tulokset'!$B$79*(R42)," ")</f>
        <v xml:space="preserve"> </v>
      </c>
      <c r="T43" s="4">
        <f t="shared" si="1"/>
        <v>0</v>
      </c>
      <c r="U43" s="4" t="e">
        <f>IF(A43&lt;('2. Syöttöarvot ja tulokset'!$B$21+1),U42+(T43+I43+G43+H43+J43-$V$6)/((1+$P$2)^A43),NA())</f>
        <v>#N/A</v>
      </c>
      <c r="V43" s="4" t="str">
        <f>IF(A43&lt;('2. Syöttöarvot ja tulokset'!$B$21+1),V42+('2. Syöttöarvot ja tulokset'!$B$75*'2. Syöttöarvot ja tulokset'!$B$73)," ")</f>
        <v xml:space="preserve"> </v>
      </c>
      <c r="W43" s="4" t="e">
        <f>IF(A43&lt;('2. Syöttöarvot ja tulokset'!$B$21+1),W42+C43+Y43-$V$6,NA())</f>
        <v>#N/A</v>
      </c>
      <c r="X43" s="4" t="str">
        <f>IF(A43&lt;('2. Syöttöarvot ja tulokset'!$B$21+1),'2. Syöttöarvot ja tulokset'!$B$79*W42," ")</f>
        <v xml:space="preserve"> </v>
      </c>
      <c r="Y43" s="4">
        <f t="shared" si="2"/>
        <v>0</v>
      </c>
      <c r="Z43" s="4" t="e">
        <f>IF(A43&lt;('2. Syöttöarvot ja tulokset'!$B$21+1),Z42+(C43-$V$6+Y43)/((1+$P$2)^A43),NA())</f>
        <v>#N/A</v>
      </c>
      <c r="AA43" s="4" t="str">
        <f>IF(A43&lt;('2. Syöttöarvot ja tulokset'!$B$21+1),AA42+(G43+I43+H43+T43-$V$6)," ")</f>
        <v xml:space="preserve"> </v>
      </c>
      <c r="AB43" s="20" t="e">
        <f>IF(A43&lt;('2. Syöttöarvot ja tulokset'!$B$21+1),AA43/L43,NA())</f>
        <v>#N/A</v>
      </c>
      <c r="AC43" s="29" t="str">
        <f>IF(A43&lt;('2. Syöttöarvot ja tulokset'!$B$21+1),AC42+(C43+Y43-$V$6)," ")</f>
        <v xml:space="preserve"> </v>
      </c>
      <c r="AD43" s="20" t="e">
        <f>IF(A43&lt;('2. Syöttöarvot ja tulokset'!$B$21+1),AC43/L43,NA())</f>
        <v>#N/A</v>
      </c>
      <c r="AE43" t="str">
        <f>IF(A43&lt;('2. Syöttöarvot ja tulokset'!$B$21+1),-'2. Syöttöarvot ja tulokset'!$B$122*A43," ")</f>
        <v xml:space="preserve"> </v>
      </c>
      <c r="AF43" t="e">
        <f>IF(A43&lt;('2. Syöttöarvot ja tulokset'!$B$21+1),AE43/1000,NA())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tulokset'!$B$21+1),A44," ")</f>
        <v xml:space="preserve"> </v>
      </c>
      <c r="C44" s="4" t="str">
        <f>IF(A44&lt;('2. Syöttöarvot ja tulokset'!$B$21+1),'2. Syöttöarvot ja tulokset'!$B$99+'2. Syöttöarvot ja tulokset'!$B$101," ")</f>
        <v xml:space="preserve"> </v>
      </c>
      <c r="D44" s="4" t="e">
        <f>IF(A44&lt;('2. Syöttöarvot ja tulokset'!$B$21+1),D43+C44,NA())</f>
        <v>#N/A</v>
      </c>
      <c r="E44" s="4" t="str">
        <f>IF(B44&lt;('2. Syöttöarvot ja tulokset'!$B$21+1),C44/((1+$P$2)^A44)," ")</f>
        <v xml:space="preserve"> </v>
      </c>
      <c r="F44" s="4" t="str">
        <f>IF(A44&lt;('2. Syöttöarvot ja tulokset'!$B$21+1),F43+E44," ")</f>
        <v xml:space="preserve"> </v>
      </c>
      <c r="G44" s="4" t="str">
        <f>IF(A44&lt;('2. Syöttöarvot ja tulokset'!$B$21+1),G43*(1+'2. Syöttöarvot ja tulokset'!$B$44)," ")</f>
        <v xml:space="preserve"> </v>
      </c>
      <c r="H44" s="4" t="str">
        <f>IF(A44&lt;('2. Syöttöarvot ja tulokset'!$B$21+1),H43*(1+'2. Syöttöarvot ja tulokset'!$B$56)," ")</f>
        <v xml:space="preserve"> </v>
      </c>
      <c r="I44" s="4" t="str">
        <f>IF(A44&lt;('2. Syöttöarvot ja tulokset'!$B$21+1),I43*(1+'2. Syöttöarvot ja tulokset'!$B$32)," ")</f>
        <v xml:space="preserve"> </v>
      </c>
      <c r="J44" s="4" t="str">
        <f>IF(A44&lt;('2. Syöttöarvot ja tulokset'!$B$21+1),J43*(1+'2. Syöttöarvot ja tulokset'!$B$66)," ")</f>
        <v xml:space="preserve"> </v>
      </c>
      <c r="K44" s="4" t="e">
        <f>IF('Solution 1, (hidden)'!A44&lt;('2. Syöttöarvot ja tulokset'!$B$21+1),K43+(G44+I44+H44+J44),NA())</f>
        <v>#N/A</v>
      </c>
      <c r="L44" s="4" t="e">
        <f>IF(A44&lt;('2. Syöttöarvot ja tulokset'!$B$21+1),L43,NA())</f>
        <v>#N/A</v>
      </c>
      <c r="M44" s="4" t="str">
        <f>IF(A44&lt;('2. Syöttöarvot ja tulokset'!$B$21+1),'2. Syöttöarvot ja tulokset'!$B$75*'2. Syöttöarvot ja tulokset'!$B$73," ")</f>
        <v xml:space="preserve"> </v>
      </c>
      <c r="N44" s="4" t="str">
        <f>IF(A44&lt;('2. Syöttöarvot ja tulokset'!$B$21+1),M44/((1+$P$2)^A44)," ")</f>
        <v xml:space="preserve"> </v>
      </c>
      <c r="O44" s="4" t="str">
        <f>IF(A44&lt;('2. Syöttöarvot ja tulokset'!$B$21+1),'2. Syöttöarvot ja tulokset'!$B$73*'2. Syöttöarvot ja tulokset'!$B$75+O43," ")</f>
        <v xml:space="preserve"> </v>
      </c>
      <c r="P44" s="4" t="str">
        <f>IF(A44&lt;('2. Syöttöarvot ja tulokset'!$B$21+1),(G44+I44+H44+J44)/((1+$P$2)^A44)," ")</f>
        <v xml:space="preserve"> </v>
      </c>
      <c r="Q44" s="4" t="str">
        <f>IF(A44&lt;('2. Syöttöarvot ja tulokset'!$B$21+1),Q43+P44," ")</f>
        <v xml:space="preserve"> </v>
      </c>
      <c r="R44" s="4" t="e">
        <f>IF(A44&lt;('2. Syöttöarvot ja tulokset'!$B$21+1),R43+G44+I44+J44+H44+T44-$V$6,NA())</f>
        <v>#N/A</v>
      </c>
      <c r="S44" s="4" t="str">
        <f>IF(A44&lt;('2. Syöttöarvot ja tulokset'!$B$21+1),'2. Syöttöarvot ja tulokset'!$B$79*(R43)," ")</f>
        <v xml:space="preserve"> </v>
      </c>
      <c r="T44" s="4">
        <f t="shared" si="1"/>
        <v>0</v>
      </c>
      <c r="U44" s="4" t="e">
        <f>IF(A44&lt;('2. Syöttöarvot ja tulokset'!$B$21+1),U43+(T44+I44+G44+H44+J44-$V$6)/((1+$P$2)^A44),NA())</f>
        <v>#N/A</v>
      </c>
      <c r="V44" s="4" t="str">
        <f>IF(A44&lt;('2. Syöttöarvot ja tulokset'!$B$21+1),V43+('2. Syöttöarvot ja tulokset'!$B$75*'2. Syöttöarvot ja tulokset'!$B$73)," ")</f>
        <v xml:space="preserve"> </v>
      </c>
      <c r="W44" s="4" t="e">
        <f>IF(A44&lt;('2. Syöttöarvot ja tulokset'!$B$21+1),W43+C44+Y44-$V$6,NA())</f>
        <v>#N/A</v>
      </c>
      <c r="X44" s="4" t="str">
        <f>IF(A44&lt;('2. Syöttöarvot ja tulokset'!$B$21+1),'2. Syöttöarvot ja tulokset'!$B$79*W43," ")</f>
        <v xml:space="preserve"> </v>
      </c>
      <c r="Y44" s="4">
        <f t="shared" si="2"/>
        <v>0</v>
      </c>
      <c r="Z44" s="4" t="e">
        <f>IF(A44&lt;('2. Syöttöarvot ja tulokset'!$B$21+1),Z43+(C44-$V$6+Y44)/((1+$P$2)^A44),NA())</f>
        <v>#N/A</v>
      </c>
      <c r="AA44" s="4" t="str">
        <f>IF(A44&lt;('2. Syöttöarvot ja tulokset'!$B$21+1),AA43+(G44+I44+H44+T44-$V$6)," ")</f>
        <v xml:space="preserve"> </v>
      </c>
      <c r="AB44" s="20" t="e">
        <f>IF(A44&lt;('2. Syöttöarvot ja tulokset'!$B$21+1),AA44/L44,NA())</f>
        <v>#N/A</v>
      </c>
      <c r="AC44" s="29" t="str">
        <f>IF(A44&lt;('2. Syöttöarvot ja tulokset'!$B$21+1),AC43+(C44+Y44-$V$6)," ")</f>
        <v xml:space="preserve"> </v>
      </c>
      <c r="AD44" s="20" t="e">
        <f>IF(A44&lt;('2. Syöttöarvot ja tulokset'!$B$21+1),AC44/L44,NA())</f>
        <v>#N/A</v>
      </c>
      <c r="AE44" t="str">
        <f>IF(A44&lt;('2. Syöttöarvot ja tulokset'!$B$21+1),-'2. Syöttöarvot ja tulokset'!$B$122*A44," ")</f>
        <v xml:space="preserve"> </v>
      </c>
      <c r="AF44" t="e">
        <f>IF(A44&lt;('2. Syöttöarvot ja tulokset'!$B$21+1),AE44/1000,NA())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tulokset'!$B$21+1),A45," ")</f>
        <v xml:space="preserve"> </v>
      </c>
      <c r="C45" s="4" t="str">
        <f>IF(A45&lt;('2. Syöttöarvot ja tulokset'!$B$21+1),'2. Syöttöarvot ja tulokset'!$B$99+'2. Syöttöarvot ja tulokset'!$B$101," ")</f>
        <v xml:space="preserve"> </v>
      </c>
      <c r="D45" s="4" t="e">
        <f>IF(A45&lt;('2. Syöttöarvot ja tulokset'!$B$21+1),D44+C45,NA())</f>
        <v>#N/A</v>
      </c>
      <c r="E45" s="4" t="str">
        <f>IF(B45&lt;('2. Syöttöarvot ja tulokset'!$B$21+1),C45/((1+$P$2)^A45)," ")</f>
        <v xml:space="preserve"> </v>
      </c>
      <c r="F45" s="4" t="str">
        <f>IF(A45&lt;('2. Syöttöarvot ja tulokset'!$B$21+1),F44+E45," ")</f>
        <v xml:space="preserve"> </v>
      </c>
      <c r="G45" s="4" t="str">
        <f>IF(A45&lt;('2. Syöttöarvot ja tulokset'!$B$21+1),G44*(1+'2. Syöttöarvot ja tulokset'!$B$44)," ")</f>
        <v xml:space="preserve"> </v>
      </c>
      <c r="H45" s="4" t="str">
        <f>IF(A45&lt;('2. Syöttöarvot ja tulokset'!$B$21+1),H44*(1+'2. Syöttöarvot ja tulokset'!$B$56)," ")</f>
        <v xml:space="preserve"> </v>
      </c>
      <c r="I45" s="4" t="str">
        <f>IF(A45&lt;('2. Syöttöarvot ja tulokset'!$B$21+1),I44*(1+'2. Syöttöarvot ja tulokset'!$B$32)," ")</f>
        <v xml:space="preserve"> </v>
      </c>
      <c r="J45" s="4" t="str">
        <f>IF(A45&lt;('2. Syöttöarvot ja tulokset'!$B$21+1),J44*(1+'2. Syöttöarvot ja tulokset'!$B$66)," ")</f>
        <v xml:space="preserve"> </v>
      </c>
      <c r="K45" s="4" t="e">
        <f>IF('Solution 1, (hidden)'!A45&lt;('2. Syöttöarvot ja tulokset'!$B$21+1),K44+(G45+I45+H45+J45),NA())</f>
        <v>#N/A</v>
      </c>
      <c r="L45" s="4" t="e">
        <f>IF(A45&lt;('2. Syöttöarvot ja tulokset'!$B$21+1),L44,NA())</f>
        <v>#N/A</v>
      </c>
      <c r="M45" s="4" t="str">
        <f>IF(A45&lt;('2. Syöttöarvot ja tulokset'!$B$21+1),'2. Syöttöarvot ja tulokset'!$B$75*'2. Syöttöarvot ja tulokset'!$B$73," ")</f>
        <v xml:space="preserve"> </v>
      </c>
      <c r="N45" s="4" t="str">
        <f>IF(A45&lt;('2. Syöttöarvot ja tulokset'!$B$21+1),M45/((1+$P$2)^A45)," ")</f>
        <v xml:space="preserve"> </v>
      </c>
      <c r="O45" s="4" t="str">
        <f>IF(A45&lt;('2. Syöttöarvot ja tulokset'!$B$21+1),'2. Syöttöarvot ja tulokset'!$B$73*'2. Syöttöarvot ja tulokset'!$B$75+O44," ")</f>
        <v xml:space="preserve"> </v>
      </c>
      <c r="P45" s="4" t="str">
        <f>IF(A45&lt;('2. Syöttöarvot ja tulokset'!$B$21+1),(G45+I45+H45+J45)/((1+$P$2)^A45)," ")</f>
        <v xml:space="preserve"> </v>
      </c>
      <c r="Q45" s="4" t="str">
        <f>IF(A45&lt;('2. Syöttöarvot ja tulokset'!$B$21+1),Q44+P45," ")</f>
        <v xml:space="preserve"> </v>
      </c>
      <c r="R45" s="4" t="e">
        <f>IF(A45&lt;('2. Syöttöarvot ja tulokset'!$B$21+1),R44+G45+I45+J45+H45+T45-$V$6,NA())</f>
        <v>#N/A</v>
      </c>
      <c r="S45" s="4" t="str">
        <f>IF(A45&lt;('2. Syöttöarvot ja tulokset'!$B$21+1),'2. Syöttöarvot ja tulokset'!$B$79*(R44)," ")</f>
        <v xml:space="preserve"> </v>
      </c>
      <c r="T45" s="4">
        <f t="shared" si="1"/>
        <v>0</v>
      </c>
      <c r="U45" s="4" t="e">
        <f>IF(A45&lt;('2. Syöttöarvot ja tulokset'!$B$21+1),U44+(T45+I45+G45+H45+J45-$V$6)/((1+$P$2)^A45),NA())</f>
        <v>#N/A</v>
      </c>
      <c r="V45" s="4" t="str">
        <f>IF(A45&lt;('2. Syöttöarvot ja tulokset'!$B$21+1),V44+('2. Syöttöarvot ja tulokset'!$B$75*'2. Syöttöarvot ja tulokset'!$B$73)," ")</f>
        <v xml:space="preserve"> </v>
      </c>
      <c r="W45" s="4" t="e">
        <f>IF(A45&lt;('2. Syöttöarvot ja tulokset'!$B$21+1),W44+C45+Y45-$V$6,NA())</f>
        <v>#N/A</v>
      </c>
      <c r="X45" s="4" t="str">
        <f>IF(A45&lt;('2. Syöttöarvot ja tulokset'!$B$21+1),'2. Syöttöarvot ja tulokset'!$B$79*W44," ")</f>
        <v xml:space="preserve"> </v>
      </c>
      <c r="Y45" s="4">
        <f t="shared" si="2"/>
        <v>0</v>
      </c>
      <c r="Z45" s="4" t="e">
        <f>IF(A45&lt;('2. Syöttöarvot ja tulokset'!$B$21+1),Z44+(C45-$V$6+Y45)/((1+$P$2)^A45),NA())</f>
        <v>#N/A</v>
      </c>
      <c r="AA45" s="4" t="str">
        <f>IF(A45&lt;('2. Syöttöarvot ja tulokset'!$B$21+1),AA44+(G45+I45+H45+T45-$V$6)," ")</f>
        <v xml:space="preserve"> </v>
      </c>
      <c r="AB45" s="20" t="e">
        <f>IF(A45&lt;('2. Syöttöarvot ja tulokset'!$B$21+1),AA45/L45,NA())</f>
        <v>#N/A</v>
      </c>
      <c r="AC45" s="29" t="str">
        <f>IF(A45&lt;('2. Syöttöarvot ja tulokset'!$B$21+1),AC44+(C45+Y45-$V$6)," ")</f>
        <v xml:space="preserve"> </v>
      </c>
      <c r="AD45" s="20" t="e">
        <f>IF(A45&lt;('2. Syöttöarvot ja tulokset'!$B$21+1),AC45/L45,NA())</f>
        <v>#N/A</v>
      </c>
      <c r="AE45" t="str">
        <f>IF(A45&lt;('2. Syöttöarvot ja tulokset'!$B$21+1),-'2. Syöttöarvot ja tulokset'!$B$122*A45," ")</f>
        <v xml:space="preserve"> </v>
      </c>
      <c r="AF45" t="e">
        <f>IF(A45&lt;('2. Syöttöarvot ja tulokset'!$B$21+1),AE45/1000,NA())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tulokset'!$B$21+1),A46," ")</f>
        <v xml:space="preserve"> </v>
      </c>
      <c r="C46" s="4" t="str">
        <f>IF(A46&lt;('2. Syöttöarvot ja tulokset'!$B$21+1),'2. Syöttöarvot ja tulokset'!$B$99+'2. Syöttöarvot ja tulokset'!$B$101," ")</f>
        <v xml:space="preserve"> </v>
      </c>
      <c r="D46" s="4" t="e">
        <f>IF(A46&lt;('2. Syöttöarvot ja tulokset'!$B$21+1),D45+C46,NA())</f>
        <v>#N/A</v>
      </c>
      <c r="E46" s="4" t="str">
        <f>IF(B46&lt;('2. Syöttöarvot ja tulokset'!$B$21+1),C46/((1+$P$2)^A46)," ")</f>
        <v xml:space="preserve"> </v>
      </c>
      <c r="F46" s="4" t="str">
        <f>IF(A46&lt;('2. Syöttöarvot ja tulokset'!$B$21+1),F45+E46," ")</f>
        <v xml:space="preserve"> </v>
      </c>
      <c r="G46" s="4" t="str">
        <f>IF(A46&lt;('2. Syöttöarvot ja tulokset'!$B$21+1),G45*(1+'2. Syöttöarvot ja tulokset'!$B$44)," ")</f>
        <v xml:space="preserve"> </v>
      </c>
      <c r="H46" s="4" t="str">
        <f>IF(A46&lt;('2. Syöttöarvot ja tulokset'!$B$21+1),H45*(1+'2. Syöttöarvot ja tulokset'!$B$56)," ")</f>
        <v xml:space="preserve"> </v>
      </c>
      <c r="I46" s="4" t="str">
        <f>IF(A46&lt;('2. Syöttöarvot ja tulokset'!$B$21+1),I45*(1+'2. Syöttöarvot ja tulokset'!$B$32)," ")</f>
        <v xml:space="preserve"> </v>
      </c>
      <c r="J46" s="4" t="str">
        <f>IF(A46&lt;('2. Syöttöarvot ja tulokset'!$B$21+1),J45*(1+'2. Syöttöarvot ja tulokset'!$B$66)," ")</f>
        <v xml:space="preserve"> </v>
      </c>
      <c r="K46" s="4" t="e">
        <f>IF('Solution 1, (hidden)'!A46&lt;('2. Syöttöarvot ja tulokset'!$B$21+1),K45+(G46+I46+H46+J46),NA())</f>
        <v>#N/A</v>
      </c>
      <c r="L46" s="4" t="e">
        <f>IF(A46&lt;('2. Syöttöarvot ja tulokset'!$B$21+1),L45,NA())</f>
        <v>#N/A</v>
      </c>
      <c r="M46" s="4" t="str">
        <f>IF(A46&lt;('2. Syöttöarvot ja tulokset'!$B$21+1),'2. Syöttöarvot ja tulokset'!$B$75*'2. Syöttöarvot ja tulokset'!$B$73," ")</f>
        <v xml:space="preserve"> </v>
      </c>
      <c r="N46" s="4" t="str">
        <f>IF(A46&lt;('2. Syöttöarvot ja tulokset'!$B$21+1),M46/((1+$P$2)^A46)," ")</f>
        <v xml:space="preserve"> </v>
      </c>
      <c r="O46" s="4" t="str">
        <f>IF(A46&lt;('2. Syöttöarvot ja tulokset'!$B$21+1),'2. Syöttöarvot ja tulokset'!$B$73*'2. Syöttöarvot ja tulokset'!$B$75+O45," ")</f>
        <v xml:space="preserve"> </v>
      </c>
      <c r="P46" s="4" t="str">
        <f>IF(A46&lt;('2. Syöttöarvot ja tulokset'!$B$21+1),(G46+I46+H46+J46)/((1+$P$2)^A46)," ")</f>
        <v xml:space="preserve"> </v>
      </c>
      <c r="Q46" s="4" t="str">
        <f>IF(A46&lt;('2. Syöttöarvot ja tulokset'!$B$21+1),Q45+P46," ")</f>
        <v xml:space="preserve"> </v>
      </c>
      <c r="R46" s="4" t="e">
        <f>IF(A46&lt;('2. Syöttöarvot ja tulokset'!$B$21+1),R45+G46+I46+J46+H46+T46-$V$6,NA())</f>
        <v>#N/A</v>
      </c>
      <c r="S46" s="4" t="str">
        <f>IF(A46&lt;('2. Syöttöarvot ja tulokset'!$B$21+1),'2. Syöttöarvot ja tulokset'!$B$79*(R45)," ")</f>
        <v xml:space="preserve"> </v>
      </c>
      <c r="T46" s="4">
        <f t="shared" si="1"/>
        <v>0</v>
      </c>
      <c r="U46" s="4" t="e">
        <f>IF(A46&lt;('2. Syöttöarvot ja tulokset'!$B$21+1),U45+(T46+I46+G46+H46+J46-$V$6)/((1+$P$2)^A46),NA())</f>
        <v>#N/A</v>
      </c>
      <c r="V46" s="4" t="str">
        <f>IF(A46&lt;('2. Syöttöarvot ja tulokset'!$B$21+1),V45+('2. Syöttöarvot ja tulokset'!$B$75*'2. Syöttöarvot ja tulokset'!$B$73)," ")</f>
        <v xml:space="preserve"> </v>
      </c>
      <c r="W46" s="4" t="e">
        <f>IF(A46&lt;('2. Syöttöarvot ja tulokset'!$B$21+1),W45+C46+Y46-$V$6,NA())</f>
        <v>#N/A</v>
      </c>
      <c r="X46" s="4" t="str">
        <f>IF(A46&lt;('2. Syöttöarvot ja tulokset'!$B$21+1),'2. Syöttöarvot ja tulokset'!$B$79*W45," ")</f>
        <v xml:space="preserve"> </v>
      </c>
      <c r="Y46" s="4">
        <f t="shared" si="2"/>
        <v>0</v>
      </c>
      <c r="Z46" s="4" t="e">
        <f>IF(A46&lt;('2. Syöttöarvot ja tulokset'!$B$21+1),Z45+(C46-$V$6+Y46)/((1+$P$2)^A46),NA())</f>
        <v>#N/A</v>
      </c>
      <c r="AA46" s="4" t="str">
        <f>IF(A46&lt;('2. Syöttöarvot ja tulokset'!$B$21+1),AA45+(G46+I46+H46+T46-$V$6)," ")</f>
        <v xml:space="preserve"> </v>
      </c>
      <c r="AB46" s="20" t="e">
        <f>IF(A46&lt;('2. Syöttöarvot ja tulokset'!$B$21+1),AA46/L46,NA())</f>
        <v>#N/A</v>
      </c>
      <c r="AC46" s="29" t="str">
        <f>IF(A46&lt;('2. Syöttöarvot ja tulokset'!$B$21+1),AC45+(C46+Y46-$V$6)," ")</f>
        <v xml:space="preserve"> </v>
      </c>
      <c r="AD46" s="20" t="e">
        <f>IF(A46&lt;('2. Syöttöarvot ja tulokset'!$B$21+1),AC46/L46,NA())</f>
        <v>#N/A</v>
      </c>
      <c r="AE46" t="str">
        <f>IF(A46&lt;('2. Syöttöarvot ja tulokset'!$B$21+1),-'2. Syöttöarvot ja tulokset'!$B$122*A46," ")</f>
        <v xml:space="preserve"> </v>
      </c>
      <c r="AF46" t="e">
        <f>IF(A46&lt;('2. Syöttöarvot ja tulokset'!$B$21+1),AE46/1000,NA())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tulokset'!$B$21+1),A47," ")</f>
        <v xml:space="preserve"> </v>
      </c>
      <c r="C47" s="4" t="str">
        <f>IF(A47&lt;('2. Syöttöarvot ja tulokset'!$B$21+1),'2. Syöttöarvot ja tulokset'!$B$99+'2. Syöttöarvot ja tulokset'!$B$101," ")</f>
        <v xml:space="preserve"> </v>
      </c>
      <c r="D47" s="4" t="e">
        <f>IF(A47&lt;('2. Syöttöarvot ja tulokset'!$B$21+1),D46+C47,NA())</f>
        <v>#N/A</v>
      </c>
      <c r="E47" s="4" t="str">
        <f>IF(B47&lt;('2. Syöttöarvot ja tulokset'!$B$21+1),C47/((1+$P$2)^A47)," ")</f>
        <v xml:space="preserve"> </v>
      </c>
      <c r="F47" s="4" t="str">
        <f>IF(A47&lt;('2. Syöttöarvot ja tulokset'!$B$21+1),F46+E47," ")</f>
        <v xml:space="preserve"> </v>
      </c>
      <c r="G47" s="4" t="str">
        <f>IF(A47&lt;('2. Syöttöarvot ja tulokset'!$B$21+1),G46*(1+'2. Syöttöarvot ja tulokset'!$B$44)," ")</f>
        <v xml:space="preserve"> </v>
      </c>
      <c r="H47" s="4" t="str">
        <f>IF(A47&lt;('2. Syöttöarvot ja tulokset'!$B$21+1),H46*(1+'2. Syöttöarvot ja tulokset'!$B$56)," ")</f>
        <v xml:space="preserve"> </v>
      </c>
      <c r="I47" s="4" t="str">
        <f>IF(A47&lt;('2. Syöttöarvot ja tulokset'!$B$21+1),I46*(1+'2. Syöttöarvot ja tulokset'!$B$32)," ")</f>
        <v xml:space="preserve"> </v>
      </c>
      <c r="J47" s="4" t="str">
        <f>IF(A47&lt;('2. Syöttöarvot ja tulokset'!$B$21+1),J46*(1+'2. Syöttöarvot ja tulokset'!$B$66)," ")</f>
        <v xml:space="preserve"> </v>
      </c>
      <c r="K47" s="4" t="e">
        <f>IF('Solution 1, (hidden)'!A47&lt;('2. Syöttöarvot ja tulokset'!$B$21+1),K46+(G47+I47+H47+J47),NA())</f>
        <v>#N/A</v>
      </c>
      <c r="L47" s="4" t="e">
        <f>IF(A47&lt;('2. Syöttöarvot ja tulokset'!$B$21+1),L46,NA())</f>
        <v>#N/A</v>
      </c>
      <c r="M47" s="4" t="str">
        <f>IF(A47&lt;('2. Syöttöarvot ja tulokset'!$B$21+1),'2. Syöttöarvot ja tulokset'!$B$75*'2. Syöttöarvot ja tulokset'!$B$73," ")</f>
        <v xml:space="preserve"> </v>
      </c>
      <c r="N47" s="4" t="str">
        <f>IF(A47&lt;('2. Syöttöarvot ja tulokset'!$B$21+1),M47/((1+$P$2)^A47)," ")</f>
        <v xml:space="preserve"> </v>
      </c>
      <c r="O47" s="4" t="str">
        <f>IF(A47&lt;('2. Syöttöarvot ja tulokset'!$B$21+1),'2. Syöttöarvot ja tulokset'!$B$73*'2. Syöttöarvot ja tulokset'!$B$75+O46," ")</f>
        <v xml:space="preserve"> </v>
      </c>
      <c r="P47" s="4" t="str">
        <f>IF(A47&lt;('2. Syöttöarvot ja tulokset'!$B$21+1),(G47+I47+H47+J47)/((1+$P$2)^A47)," ")</f>
        <v xml:space="preserve"> </v>
      </c>
      <c r="Q47" s="4" t="str">
        <f>IF(A47&lt;('2. Syöttöarvot ja tulokset'!$B$21+1),Q46+P47," ")</f>
        <v xml:space="preserve"> </v>
      </c>
      <c r="R47" s="4" t="e">
        <f>IF(A47&lt;('2. Syöttöarvot ja tulokset'!$B$21+1),R46+G47+I47+J47+H47+T47-$V$6,NA())</f>
        <v>#N/A</v>
      </c>
      <c r="S47" s="4" t="str">
        <f>IF(A47&lt;('2. Syöttöarvot ja tulokset'!$B$21+1),'2. Syöttöarvot ja tulokset'!$B$79*(R46)," ")</f>
        <v xml:space="preserve"> </v>
      </c>
      <c r="T47" s="4">
        <f t="shared" si="1"/>
        <v>0</v>
      </c>
      <c r="U47" s="4" t="e">
        <f>IF(A47&lt;('2. Syöttöarvot ja tulokset'!$B$21+1),U46+(T47+I47+G47+H47+J47-$V$6)/((1+$P$2)^A47),NA())</f>
        <v>#N/A</v>
      </c>
      <c r="V47" s="4" t="str">
        <f>IF(A47&lt;('2. Syöttöarvot ja tulokset'!$B$21+1),V46+('2. Syöttöarvot ja tulokset'!$B$75*'2. Syöttöarvot ja tulokset'!$B$73)," ")</f>
        <v xml:space="preserve"> </v>
      </c>
      <c r="W47" s="4" t="e">
        <f>IF(A47&lt;('2. Syöttöarvot ja tulokset'!$B$21+1),W46+C47+Y47-$V$6,NA())</f>
        <v>#N/A</v>
      </c>
      <c r="X47" s="4" t="str">
        <f>IF(A47&lt;('2. Syöttöarvot ja tulokset'!$B$21+1),'2. Syöttöarvot ja tulokset'!$B$79*W46," ")</f>
        <v xml:space="preserve"> </v>
      </c>
      <c r="Y47" s="4">
        <f t="shared" si="2"/>
        <v>0</v>
      </c>
      <c r="Z47" s="4" t="e">
        <f>IF(A47&lt;('2. Syöttöarvot ja tulokset'!$B$21+1),Z46+(C47-$V$6+Y47)/((1+$P$2)^A47),NA())</f>
        <v>#N/A</v>
      </c>
      <c r="AA47" s="4" t="str">
        <f>IF(A47&lt;('2. Syöttöarvot ja tulokset'!$B$21+1),AA46+(G47+I47+H47+T47-$V$6)," ")</f>
        <v xml:space="preserve"> </v>
      </c>
      <c r="AB47" s="20" t="e">
        <f>IF(A47&lt;('2. Syöttöarvot ja tulokset'!$B$21+1),AA47/L47,NA())</f>
        <v>#N/A</v>
      </c>
      <c r="AC47" s="29" t="str">
        <f>IF(A47&lt;('2. Syöttöarvot ja tulokset'!$B$21+1),AC46+(C47+Y47-$V$6)," ")</f>
        <v xml:space="preserve"> </v>
      </c>
      <c r="AD47" s="20" t="e">
        <f>IF(A47&lt;('2. Syöttöarvot ja tulokset'!$B$21+1),AC47/L47,NA())</f>
        <v>#N/A</v>
      </c>
      <c r="AE47" t="str">
        <f>IF(A47&lt;('2. Syöttöarvot ja tulokset'!$B$21+1),-'2. Syöttöarvot ja tulokset'!$B$122*A47," ")</f>
        <v xml:space="preserve"> </v>
      </c>
      <c r="AF47" t="e">
        <f>IF(A47&lt;('2. Syöttöarvot ja tulokset'!$B$21+1),AE47/1000,NA())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tulokset'!$B$21+1),A48," ")</f>
        <v xml:space="preserve"> </v>
      </c>
      <c r="C48" s="4" t="str">
        <f>IF(A48&lt;('2. Syöttöarvot ja tulokset'!$B$21+1),'2. Syöttöarvot ja tulokset'!$B$99+'2. Syöttöarvot ja tulokset'!$B$101," ")</f>
        <v xml:space="preserve"> </v>
      </c>
      <c r="D48" s="4" t="e">
        <f>IF(A48&lt;('2. Syöttöarvot ja tulokset'!$B$21+1),D47+C48,NA())</f>
        <v>#N/A</v>
      </c>
      <c r="E48" s="4" t="str">
        <f>IF(B48&lt;('2. Syöttöarvot ja tulokset'!$B$21+1),C48/((1+$P$2)^A48)," ")</f>
        <v xml:space="preserve"> </v>
      </c>
      <c r="F48" s="4" t="str">
        <f>IF(A48&lt;('2. Syöttöarvot ja tulokset'!$B$21+1),F47+E48," ")</f>
        <v xml:space="preserve"> </v>
      </c>
      <c r="G48" s="4" t="str">
        <f>IF(A48&lt;('2. Syöttöarvot ja tulokset'!$B$21+1),G47*(1+'2. Syöttöarvot ja tulokset'!$B$44)," ")</f>
        <v xml:space="preserve"> </v>
      </c>
      <c r="H48" s="4" t="str">
        <f>IF(A48&lt;('2. Syöttöarvot ja tulokset'!$B$21+1),H47*(1+'2. Syöttöarvot ja tulokset'!$B$56)," ")</f>
        <v xml:space="preserve"> </v>
      </c>
      <c r="I48" s="4" t="str">
        <f>IF(A48&lt;('2. Syöttöarvot ja tulokset'!$B$21+1),I47*(1+'2. Syöttöarvot ja tulokset'!$B$32)," ")</f>
        <v xml:space="preserve"> </v>
      </c>
      <c r="J48" s="4" t="str">
        <f>IF(A48&lt;('2. Syöttöarvot ja tulokset'!$B$21+1),J47*(1+'2. Syöttöarvot ja tulokset'!$B$66)," ")</f>
        <v xml:space="preserve"> </v>
      </c>
      <c r="K48" s="4" t="e">
        <f>IF('Solution 1, (hidden)'!A48&lt;('2. Syöttöarvot ja tulokset'!$B$21+1),K47+(G48+I48+H48+J48),NA())</f>
        <v>#N/A</v>
      </c>
      <c r="L48" s="4" t="e">
        <f>IF(A48&lt;('2. Syöttöarvot ja tulokset'!$B$21+1),L47,NA())</f>
        <v>#N/A</v>
      </c>
      <c r="M48" s="4" t="str">
        <f>IF(A48&lt;('2. Syöttöarvot ja tulokset'!$B$21+1),'2. Syöttöarvot ja tulokset'!$B$75*'2. Syöttöarvot ja tulokset'!$B$73," ")</f>
        <v xml:space="preserve"> </v>
      </c>
      <c r="N48" s="4" t="str">
        <f>IF(A48&lt;('2. Syöttöarvot ja tulokset'!$B$21+1),M48/((1+$P$2)^A48)," ")</f>
        <v xml:space="preserve"> </v>
      </c>
      <c r="O48" s="4" t="str">
        <f>IF(A48&lt;('2. Syöttöarvot ja tulokset'!$B$21+1),'2. Syöttöarvot ja tulokset'!$B$73*'2. Syöttöarvot ja tulokset'!$B$75+O47," ")</f>
        <v xml:space="preserve"> </v>
      </c>
      <c r="P48" s="4" t="str">
        <f>IF(A48&lt;('2. Syöttöarvot ja tulokset'!$B$21+1),(G48+I48+H48+J48)/((1+$P$2)^A48)," ")</f>
        <v xml:space="preserve"> </v>
      </c>
      <c r="Q48" s="4" t="str">
        <f>IF(A48&lt;('2. Syöttöarvot ja tulokset'!$B$21+1),Q47+P48," ")</f>
        <v xml:space="preserve"> </v>
      </c>
      <c r="R48" s="4" t="e">
        <f>IF(A48&lt;('2. Syöttöarvot ja tulokset'!$B$21+1),R47+G48+I48+J48+H48+T48-$V$6,NA())</f>
        <v>#N/A</v>
      </c>
      <c r="S48" s="4" t="str">
        <f>IF(A48&lt;('2. Syöttöarvot ja tulokset'!$B$21+1),'2. Syöttöarvot ja tulokset'!$B$79*(R47)," ")</f>
        <v xml:space="preserve"> </v>
      </c>
      <c r="T48" s="4">
        <f t="shared" si="1"/>
        <v>0</v>
      </c>
      <c r="U48" s="4" t="e">
        <f>IF(A48&lt;('2. Syöttöarvot ja tulokset'!$B$21+1),U47+(T48+I48+G48+H48+J48-$V$6)/((1+$P$2)^A48),NA())</f>
        <v>#N/A</v>
      </c>
      <c r="V48" s="4" t="str">
        <f>IF(A48&lt;('2. Syöttöarvot ja tulokset'!$B$21+1),V47+('2. Syöttöarvot ja tulokset'!$B$75*'2. Syöttöarvot ja tulokset'!$B$73)," ")</f>
        <v xml:space="preserve"> </v>
      </c>
      <c r="W48" s="4" t="e">
        <f>IF(A48&lt;('2. Syöttöarvot ja tulokset'!$B$21+1),W47+C48+Y48-$V$6,NA())</f>
        <v>#N/A</v>
      </c>
      <c r="X48" s="4" t="str">
        <f>IF(A48&lt;('2. Syöttöarvot ja tulokset'!$B$21+1),'2. Syöttöarvot ja tulokset'!$B$79*W47," ")</f>
        <v xml:space="preserve"> </v>
      </c>
      <c r="Y48" s="4">
        <f t="shared" si="2"/>
        <v>0</v>
      </c>
      <c r="Z48" s="4" t="e">
        <f>IF(A48&lt;('2. Syöttöarvot ja tulokset'!$B$21+1),Z47+(C48-$V$6+Y48)/((1+$P$2)^A48),NA())</f>
        <v>#N/A</v>
      </c>
      <c r="AA48" s="4" t="str">
        <f>IF(A48&lt;('2. Syöttöarvot ja tulokset'!$B$21+1),AA47+(G48+I48+H48+T48-$V$6)," ")</f>
        <v xml:space="preserve"> </v>
      </c>
      <c r="AB48" s="20" t="e">
        <f>IF(A48&lt;('2. Syöttöarvot ja tulokset'!$B$21+1),AA48/L48,NA())</f>
        <v>#N/A</v>
      </c>
      <c r="AC48" s="29" t="str">
        <f>IF(A48&lt;('2. Syöttöarvot ja tulokset'!$B$21+1),AC47+(C48+Y48-$V$6)," ")</f>
        <v xml:space="preserve"> </v>
      </c>
      <c r="AD48" s="20" t="e">
        <f>IF(A48&lt;('2. Syöttöarvot ja tulokset'!$B$21+1),AC48/L48,NA())</f>
        <v>#N/A</v>
      </c>
      <c r="AE48" t="str">
        <f>IF(A48&lt;('2. Syöttöarvot ja tulokset'!$B$21+1),-'2. Syöttöarvot ja tulokset'!$B$122*A48," ")</f>
        <v xml:space="preserve"> </v>
      </c>
      <c r="AF48" t="e">
        <f>IF(A48&lt;('2. Syöttöarvot ja tulokset'!$B$21+1),AE48/1000,NA())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tulokset'!$B$21+1),A49," ")</f>
        <v xml:space="preserve"> </v>
      </c>
      <c r="C49" s="4" t="str">
        <f>IF(A49&lt;('2. Syöttöarvot ja tulokset'!$B$21+1),'2. Syöttöarvot ja tulokset'!$B$99+'2. Syöttöarvot ja tulokset'!$B$101," ")</f>
        <v xml:space="preserve"> </v>
      </c>
      <c r="D49" s="4" t="e">
        <f>IF(A49&lt;('2. Syöttöarvot ja tulokset'!$B$21+1),D48+C49,NA())</f>
        <v>#N/A</v>
      </c>
      <c r="E49" s="4" t="str">
        <f>IF(B49&lt;('2. Syöttöarvot ja tulokset'!$B$21+1),C49/((1+$P$2)^A49)," ")</f>
        <v xml:space="preserve"> </v>
      </c>
      <c r="F49" s="4" t="str">
        <f>IF(A49&lt;('2. Syöttöarvot ja tulokset'!$B$21+1),F48+E49," ")</f>
        <v xml:space="preserve"> </v>
      </c>
      <c r="G49" s="4" t="str">
        <f>IF(A49&lt;('2. Syöttöarvot ja tulokset'!$B$21+1),G48*(1+'2. Syöttöarvot ja tulokset'!$B$44)," ")</f>
        <v xml:space="preserve"> </v>
      </c>
      <c r="H49" s="4" t="str">
        <f>IF(A49&lt;('2. Syöttöarvot ja tulokset'!$B$21+1),H48*(1+'2. Syöttöarvot ja tulokset'!$B$56)," ")</f>
        <v xml:space="preserve"> </v>
      </c>
      <c r="I49" s="4" t="str">
        <f>IF(A49&lt;('2. Syöttöarvot ja tulokset'!$B$21+1),I48*(1+'2. Syöttöarvot ja tulokset'!$B$32)," ")</f>
        <v xml:space="preserve"> </v>
      </c>
      <c r="J49" s="4" t="str">
        <f>IF(A49&lt;('2. Syöttöarvot ja tulokset'!$B$21+1),J48*(1+'2. Syöttöarvot ja tulokset'!$B$66)," ")</f>
        <v xml:space="preserve"> </v>
      </c>
      <c r="K49" s="4" t="e">
        <f>IF('Solution 1, (hidden)'!A49&lt;('2. Syöttöarvot ja tulokset'!$B$21+1),K48+(G49+I49+H49+J49),NA())</f>
        <v>#N/A</v>
      </c>
      <c r="L49" s="4" t="e">
        <f>IF(A49&lt;('2. Syöttöarvot ja tulokset'!$B$21+1),L48,NA())</f>
        <v>#N/A</v>
      </c>
      <c r="M49" s="4" t="str">
        <f>IF(A49&lt;('2. Syöttöarvot ja tulokset'!$B$21+1),'2. Syöttöarvot ja tulokset'!$B$75*'2. Syöttöarvot ja tulokset'!$B$73," ")</f>
        <v xml:space="preserve"> </v>
      </c>
      <c r="N49" s="4" t="str">
        <f>IF(A49&lt;('2. Syöttöarvot ja tulokset'!$B$21+1),M49/((1+$P$2)^A49)," ")</f>
        <v xml:space="preserve"> </v>
      </c>
      <c r="O49" s="4" t="str">
        <f>IF(A49&lt;('2. Syöttöarvot ja tulokset'!$B$21+1),'2. Syöttöarvot ja tulokset'!$B$73*'2. Syöttöarvot ja tulokset'!$B$75+O48," ")</f>
        <v xml:space="preserve"> </v>
      </c>
      <c r="P49" s="4" t="str">
        <f>IF(A49&lt;('2. Syöttöarvot ja tulokset'!$B$21+1),(G49+I49+H49+J49)/((1+$P$2)^A49)," ")</f>
        <v xml:space="preserve"> </v>
      </c>
      <c r="Q49" s="4" t="str">
        <f>IF(A49&lt;('2. Syöttöarvot ja tulokset'!$B$21+1),Q48+P49," ")</f>
        <v xml:space="preserve"> </v>
      </c>
      <c r="R49" s="4" t="e">
        <f>IF(A49&lt;('2. Syöttöarvot ja tulokset'!$B$21+1),R48+G49+I49+J49+H49+T49-$V$6,NA())</f>
        <v>#N/A</v>
      </c>
      <c r="S49" s="4" t="str">
        <f>IF(A49&lt;('2. Syöttöarvot ja tulokset'!$B$21+1),'2. Syöttöarvot ja tulokset'!$B$79*(R48)," ")</f>
        <v xml:space="preserve"> </v>
      </c>
      <c r="T49" s="4">
        <f t="shared" si="1"/>
        <v>0</v>
      </c>
      <c r="U49" s="4" t="e">
        <f>IF(A49&lt;('2. Syöttöarvot ja tulokset'!$B$21+1),U48+(T49+I49+G49+H49+J49-$V$6)/((1+$P$2)^A49),NA())</f>
        <v>#N/A</v>
      </c>
      <c r="V49" s="4" t="str">
        <f>IF(A49&lt;('2. Syöttöarvot ja tulokset'!$B$21+1),V48+('2. Syöttöarvot ja tulokset'!$B$75*'2. Syöttöarvot ja tulokset'!$B$73)," ")</f>
        <v xml:space="preserve"> </v>
      </c>
      <c r="W49" s="4" t="e">
        <f>IF(A49&lt;('2. Syöttöarvot ja tulokset'!$B$21+1),W48+C49+Y49-$V$6,NA())</f>
        <v>#N/A</v>
      </c>
      <c r="X49" s="4" t="str">
        <f>IF(A49&lt;('2. Syöttöarvot ja tulokset'!$B$21+1),'2. Syöttöarvot ja tulokset'!$B$79*W48," ")</f>
        <v xml:space="preserve"> </v>
      </c>
      <c r="Y49" s="4">
        <f t="shared" si="2"/>
        <v>0</v>
      </c>
      <c r="Z49" s="4" t="e">
        <f>IF(A49&lt;('2. Syöttöarvot ja tulokset'!$B$21+1),Z48+(C49-$V$6+Y49)/((1+$P$2)^A49),NA())</f>
        <v>#N/A</v>
      </c>
      <c r="AA49" s="4" t="str">
        <f>IF(A49&lt;('2. Syöttöarvot ja tulokset'!$B$21+1),AA48+(G49+I49+H49+T49-$V$6)," ")</f>
        <v xml:space="preserve"> </v>
      </c>
      <c r="AB49" s="20" t="e">
        <f>IF(A49&lt;('2. Syöttöarvot ja tulokset'!$B$21+1),AA49/L49,NA())</f>
        <v>#N/A</v>
      </c>
      <c r="AC49" s="29" t="str">
        <f>IF(A49&lt;('2. Syöttöarvot ja tulokset'!$B$21+1),AC48+(C49+Y49-$V$6)," ")</f>
        <v xml:space="preserve"> </v>
      </c>
      <c r="AD49" s="20" t="e">
        <f>IF(A49&lt;('2. Syöttöarvot ja tulokset'!$B$21+1),AC49/L49,NA())</f>
        <v>#N/A</v>
      </c>
      <c r="AE49" t="str">
        <f>IF(A49&lt;('2. Syöttöarvot ja tulokset'!$B$21+1),-'2. Syöttöarvot ja tulokset'!$B$122*A49," ")</f>
        <v xml:space="preserve"> </v>
      </c>
      <c r="AF49" t="e">
        <f>IF(A49&lt;('2. Syöttöarvot ja tulokset'!$B$21+1),AE49/1000,NA())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tulokset'!$B$21+1),A50," ")</f>
        <v xml:space="preserve"> </v>
      </c>
      <c r="C50" s="4" t="str">
        <f>IF(A50&lt;('2. Syöttöarvot ja tulokset'!$B$21+1),'2. Syöttöarvot ja tulokset'!$B$99+'2. Syöttöarvot ja tulokset'!$B$101," ")</f>
        <v xml:space="preserve"> </v>
      </c>
      <c r="D50" s="4" t="e">
        <f>IF(A50&lt;('2. Syöttöarvot ja tulokset'!$B$21+1),D49+C50,NA())</f>
        <v>#N/A</v>
      </c>
      <c r="E50" s="4" t="str">
        <f>IF(B50&lt;('2. Syöttöarvot ja tulokset'!$B$21+1),C50/((1+$P$2)^A50)," ")</f>
        <v xml:space="preserve"> </v>
      </c>
      <c r="F50" s="4" t="str">
        <f>IF(A50&lt;('2. Syöttöarvot ja tulokset'!$B$21+1),F49+E50," ")</f>
        <v xml:space="preserve"> </v>
      </c>
      <c r="G50" s="4" t="str">
        <f>IF(A50&lt;('2. Syöttöarvot ja tulokset'!$B$21+1),G49*(1+'2. Syöttöarvot ja tulokset'!$B$44)," ")</f>
        <v xml:space="preserve"> </v>
      </c>
      <c r="H50" s="4" t="str">
        <f>IF(A50&lt;('2. Syöttöarvot ja tulokset'!$B$21+1),H49*(1+'2. Syöttöarvot ja tulokset'!$B$56)," ")</f>
        <v xml:space="preserve"> </v>
      </c>
      <c r="I50" s="4" t="str">
        <f>IF(A50&lt;('2. Syöttöarvot ja tulokset'!$B$21+1),I49*(1+'2. Syöttöarvot ja tulokset'!$B$32)," ")</f>
        <v xml:space="preserve"> </v>
      </c>
      <c r="J50" s="4" t="str">
        <f>IF(A50&lt;('2. Syöttöarvot ja tulokset'!$B$21+1),J49*(1+'2. Syöttöarvot ja tulokset'!$B$66)," ")</f>
        <v xml:space="preserve"> </v>
      </c>
      <c r="K50" s="4" t="e">
        <f>IF('Solution 1, (hidden)'!A50&lt;('2. Syöttöarvot ja tulokset'!$B$21+1),K49+(G50+I50+H50+J50),NA())</f>
        <v>#N/A</v>
      </c>
      <c r="L50" s="4" t="e">
        <f>IF(A50&lt;('2. Syöttöarvot ja tulokset'!$B$21+1),L49,NA())</f>
        <v>#N/A</v>
      </c>
      <c r="M50" s="4" t="str">
        <f>IF(A50&lt;('2. Syöttöarvot ja tulokset'!$B$21+1),'2. Syöttöarvot ja tulokset'!$B$75*'2. Syöttöarvot ja tulokset'!$B$73," ")</f>
        <v xml:space="preserve"> </v>
      </c>
      <c r="N50" s="4" t="str">
        <f>IF(A50&lt;('2. Syöttöarvot ja tulokset'!$B$21+1),M50/((1+$P$2)^A50)," ")</f>
        <v xml:space="preserve"> </v>
      </c>
      <c r="O50" s="4" t="str">
        <f>IF(A50&lt;('2. Syöttöarvot ja tulokset'!$B$21+1),'2. Syöttöarvot ja tulokset'!$B$73*'2. Syöttöarvot ja tulokset'!$B$75+O49," ")</f>
        <v xml:space="preserve"> </v>
      </c>
      <c r="P50" s="4" t="str">
        <f>IF(A50&lt;('2. Syöttöarvot ja tulokset'!$B$21+1),(G50+I50+H50+J50)/((1+$P$2)^A50)," ")</f>
        <v xml:space="preserve"> </v>
      </c>
      <c r="Q50" s="4" t="str">
        <f>IF(A50&lt;('2. Syöttöarvot ja tulokset'!$B$21+1),Q49+P50," ")</f>
        <v xml:space="preserve"> </v>
      </c>
      <c r="R50" s="4" t="e">
        <f>IF(A50&lt;('2. Syöttöarvot ja tulokset'!$B$21+1),R49+G50+I50+J50+H50+T50-$V$6,NA())</f>
        <v>#N/A</v>
      </c>
      <c r="S50" s="4" t="str">
        <f>IF(A50&lt;('2. Syöttöarvot ja tulokset'!$B$21+1),'2. Syöttöarvot ja tulokset'!$B$79*(R49)," ")</f>
        <v xml:space="preserve"> </v>
      </c>
      <c r="T50" s="4">
        <f t="shared" si="1"/>
        <v>0</v>
      </c>
      <c r="U50" s="4" t="e">
        <f>IF(A50&lt;('2. Syöttöarvot ja tulokset'!$B$21+1),U49+(T50+I50+G50+H50+J50-$V$6)/((1+$P$2)^A50),NA())</f>
        <v>#N/A</v>
      </c>
      <c r="V50" s="4" t="str">
        <f>IF(A50&lt;('2. Syöttöarvot ja tulokset'!$B$21+1),V49+('2. Syöttöarvot ja tulokset'!$B$75*'2. Syöttöarvot ja tulokset'!$B$73)," ")</f>
        <v xml:space="preserve"> </v>
      </c>
      <c r="W50" s="4" t="e">
        <f>IF(A50&lt;('2. Syöttöarvot ja tulokset'!$B$21+1),W49+C50+Y50-$V$6,NA())</f>
        <v>#N/A</v>
      </c>
      <c r="X50" s="4" t="str">
        <f>IF(A50&lt;('2. Syöttöarvot ja tulokset'!$B$21+1),'2. Syöttöarvot ja tulokset'!$B$79*W49," ")</f>
        <v xml:space="preserve"> </v>
      </c>
      <c r="Y50" s="4">
        <f t="shared" si="2"/>
        <v>0</v>
      </c>
      <c r="Z50" s="4" t="e">
        <f>IF(A50&lt;('2. Syöttöarvot ja tulokset'!$B$21+1),Z49+(C50-$V$6+Y50)/((1+$P$2)^A50),NA())</f>
        <v>#N/A</v>
      </c>
      <c r="AA50" s="4" t="str">
        <f>IF(A50&lt;('2. Syöttöarvot ja tulokset'!$B$21+1),AA49+(G50+I50+H50+T50-$V$6)," ")</f>
        <v xml:space="preserve"> </v>
      </c>
      <c r="AB50" s="20" t="e">
        <f>IF(A50&lt;('2. Syöttöarvot ja tulokset'!$B$21+1),AA50/L50,NA())</f>
        <v>#N/A</v>
      </c>
      <c r="AC50" s="29" t="str">
        <f>IF(A50&lt;('2. Syöttöarvot ja tulokset'!$B$21+1),AC49+(C50+Y50-$V$6)," ")</f>
        <v xml:space="preserve"> </v>
      </c>
      <c r="AD50" s="20" t="e">
        <f>IF(A50&lt;('2. Syöttöarvot ja tulokset'!$B$21+1),AC50/L50,NA())</f>
        <v>#N/A</v>
      </c>
      <c r="AE50" t="str">
        <f>IF(A50&lt;('2. Syöttöarvot ja tulokset'!$B$21+1),-'2. Syöttöarvot ja tulokset'!$B$122*A50," ")</f>
        <v xml:space="preserve"> </v>
      </c>
      <c r="AF50" t="e">
        <f>IF(A50&lt;('2. Syöttöarvot ja tulokset'!$B$21+1),AE50/1000,NA())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tulokset'!$B$21+1),A51," ")</f>
        <v xml:space="preserve"> </v>
      </c>
      <c r="C51" s="4" t="str">
        <f>IF(A51&lt;('2. Syöttöarvot ja tulokset'!$B$21+1),'2. Syöttöarvot ja tulokset'!$B$99+'2. Syöttöarvot ja tulokset'!$B$101," ")</f>
        <v xml:space="preserve"> </v>
      </c>
      <c r="D51" s="4" t="e">
        <f>IF(A51&lt;('2. Syöttöarvot ja tulokset'!$B$21+1),D50+C51,NA())</f>
        <v>#N/A</v>
      </c>
      <c r="E51" s="4" t="str">
        <f>IF(B51&lt;('2. Syöttöarvot ja tulokset'!$B$21+1),C51/((1+$P$2)^A51)," ")</f>
        <v xml:space="preserve"> </v>
      </c>
      <c r="F51" s="4" t="str">
        <f>IF(A51&lt;('2. Syöttöarvot ja tulokset'!$B$21+1),F50+E51," ")</f>
        <v xml:space="preserve"> </v>
      </c>
      <c r="G51" s="4" t="str">
        <f>IF(A51&lt;('2. Syöttöarvot ja tulokset'!$B$21+1),G50*(1+'2. Syöttöarvot ja tulokset'!$B$44)," ")</f>
        <v xml:space="preserve"> </v>
      </c>
      <c r="H51" s="4" t="str">
        <f>IF(A51&lt;('2. Syöttöarvot ja tulokset'!$B$21+1),H50*(1+'2. Syöttöarvot ja tulokset'!$B$56)," ")</f>
        <v xml:space="preserve"> </v>
      </c>
      <c r="I51" s="4" t="str">
        <f>IF(A51&lt;('2. Syöttöarvot ja tulokset'!$B$21+1),I50*(1+'2. Syöttöarvot ja tulokset'!$B$32)," ")</f>
        <v xml:space="preserve"> </v>
      </c>
      <c r="J51" s="4" t="str">
        <f>IF(A51&lt;('2. Syöttöarvot ja tulokset'!$B$21+1),J50*(1+'2. Syöttöarvot ja tulokset'!$B$66)," ")</f>
        <v xml:space="preserve"> </v>
      </c>
      <c r="K51" s="4" t="e">
        <f>IF('Solution 1, (hidden)'!A51&lt;('2. Syöttöarvot ja tulokset'!$B$21+1),K50+(G51+I51+H51+J51),NA())</f>
        <v>#N/A</v>
      </c>
      <c r="L51" s="4" t="e">
        <f>IF(A51&lt;('2. Syöttöarvot ja tulokset'!$B$21+1),L50,NA())</f>
        <v>#N/A</v>
      </c>
      <c r="M51" s="4" t="str">
        <f>IF(A51&lt;('2. Syöttöarvot ja tulokset'!$B$21+1),'2. Syöttöarvot ja tulokset'!$B$75*'2. Syöttöarvot ja tulokset'!$B$73," ")</f>
        <v xml:space="preserve"> </v>
      </c>
      <c r="N51" s="4" t="str">
        <f>IF(A51&lt;('2. Syöttöarvot ja tulokset'!$B$21+1),M51/((1+$P$2)^A51)," ")</f>
        <v xml:space="preserve"> </v>
      </c>
      <c r="O51" s="4" t="str">
        <f>IF(A51&lt;('2. Syöttöarvot ja tulokset'!$B$21+1),'2. Syöttöarvot ja tulokset'!$B$73*'2. Syöttöarvot ja tulokset'!$B$75+O50," ")</f>
        <v xml:space="preserve"> </v>
      </c>
      <c r="P51" s="4" t="str">
        <f>IF(A51&lt;('2. Syöttöarvot ja tulokset'!$B$21+1),(G51+I51+H51+J51)/((1+$P$2)^A51)," ")</f>
        <v xml:space="preserve"> </v>
      </c>
      <c r="Q51" s="4" t="str">
        <f>IF(A51&lt;('2. Syöttöarvot ja tulokset'!$B$21+1),Q50+P51," ")</f>
        <v xml:space="preserve"> </v>
      </c>
      <c r="R51" s="4" t="e">
        <f>IF(A51&lt;('2. Syöttöarvot ja tulokset'!$B$21+1),R50+G51+I51+J51+H51+T51-$V$6,NA())</f>
        <v>#N/A</v>
      </c>
      <c r="S51" s="4" t="str">
        <f>IF(A51&lt;('2. Syöttöarvot ja tulokset'!$B$21+1),'2. Syöttöarvot ja tulokset'!$B$79*(R50)," ")</f>
        <v xml:space="preserve"> </v>
      </c>
      <c r="T51" s="4">
        <f t="shared" si="1"/>
        <v>0</v>
      </c>
      <c r="U51" s="4" t="e">
        <f>IF(A51&lt;('2. Syöttöarvot ja tulokset'!$B$21+1),U50+(T51+I51+G51+H51+J51-$V$6)/((1+$P$2)^A51),NA())</f>
        <v>#N/A</v>
      </c>
      <c r="V51" s="4" t="str">
        <f>IF(A51&lt;('2. Syöttöarvot ja tulokset'!$B$21+1),V50+('2. Syöttöarvot ja tulokset'!$B$75*'2. Syöttöarvot ja tulokset'!$B$73)," ")</f>
        <v xml:space="preserve"> </v>
      </c>
      <c r="W51" s="4" t="e">
        <f>IF(A51&lt;('2. Syöttöarvot ja tulokset'!$B$21+1),W50+C51+Y51-$V$6,NA())</f>
        <v>#N/A</v>
      </c>
      <c r="X51" s="4" t="str">
        <f>IF(A51&lt;('2. Syöttöarvot ja tulokset'!$B$21+1),'2. Syöttöarvot ja tulokset'!$B$79*W50," ")</f>
        <v xml:space="preserve"> </v>
      </c>
      <c r="Y51" s="4">
        <f t="shared" si="2"/>
        <v>0</v>
      </c>
      <c r="Z51" s="4" t="e">
        <f>IF(A51&lt;('2. Syöttöarvot ja tulokset'!$B$21+1),Z50+(C51-$V$6+Y51)/((1+$P$2)^A51),NA())</f>
        <v>#N/A</v>
      </c>
      <c r="AA51" s="4" t="str">
        <f>IF(A51&lt;('2. Syöttöarvot ja tulokset'!$B$21+1),AA50+(G51+I51+H51+T51-$V$6)," ")</f>
        <v xml:space="preserve"> </v>
      </c>
      <c r="AB51" s="20" t="e">
        <f>IF(A51&lt;('2. Syöttöarvot ja tulokset'!$B$21+1),AA51/L51,NA())</f>
        <v>#N/A</v>
      </c>
      <c r="AC51" s="29" t="str">
        <f>IF(A51&lt;('2. Syöttöarvot ja tulokset'!$B$21+1),AC50+(C51+Y51-$V$6)," ")</f>
        <v xml:space="preserve"> </v>
      </c>
      <c r="AD51" s="20" t="e">
        <f>IF(A51&lt;('2. Syöttöarvot ja tulokset'!$B$21+1),AC51/L51,NA())</f>
        <v>#N/A</v>
      </c>
      <c r="AE51" t="str">
        <f>IF(A51&lt;('2. Syöttöarvot ja tulokset'!$B$21+1),-'2. Syöttöarvot ja tulokset'!$B$122*A51," ")</f>
        <v xml:space="preserve"> </v>
      </c>
      <c r="AF51" t="e">
        <f>IF(A51&lt;('2. Syöttöarvot ja tulokset'!$B$21+1),AE51/1000,NA())</f>
        <v>#N/A</v>
      </c>
    </row>
    <row r="52" spans="1:32" x14ac:dyDescent="0.35">
      <c r="A52">
        <f t="shared" si="0"/>
        <v>47</v>
      </c>
      <c r="B52" t="str">
        <f>IF(A52&lt;('2. Syöttöarvot ja tulokset'!$B$21+1),A52," ")</f>
        <v xml:space="preserve"> </v>
      </c>
      <c r="C52" s="4" t="str">
        <f>IF(A52&lt;('2. Syöttöarvot ja tulokset'!$B$21+1),'2. Syöttöarvot ja tulokset'!$B$99+'2. Syöttöarvot ja tulokset'!$B$101," ")</f>
        <v xml:space="preserve"> </v>
      </c>
      <c r="D52" s="4" t="e">
        <f>IF(A52&lt;('2. Syöttöarvot ja tulokset'!$B$21+1),D51+C52,NA())</f>
        <v>#N/A</v>
      </c>
      <c r="E52" s="4" t="str">
        <f>IF(B52&lt;('2. Syöttöarvot ja tulokset'!$B$21+1),C52/((1+$P$2)^A52)," ")</f>
        <v xml:space="preserve"> </v>
      </c>
      <c r="F52" s="4" t="str">
        <f>IF(A52&lt;('2. Syöttöarvot ja tulokset'!$B$21+1),F51+E52," ")</f>
        <v xml:space="preserve"> </v>
      </c>
      <c r="G52" s="4" t="str">
        <f>IF(A52&lt;('2. Syöttöarvot ja tulokset'!$B$21+1),G51*(1+'2. Syöttöarvot ja tulokset'!$B$44)," ")</f>
        <v xml:space="preserve"> </v>
      </c>
      <c r="H52" s="4" t="str">
        <f>IF(A52&lt;('2. Syöttöarvot ja tulokset'!$B$21+1),H51*(1+'2. Syöttöarvot ja tulokset'!$B$56)," ")</f>
        <v xml:space="preserve"> </v>
      </c>
      <c r="I52" s="4" t="str">
        <f>IF(A52&lt;('2. Syöttöarvot ja tulokset'!$B$21+1),I51*(1+'2. Syöttöarvot ja tulokset'!$B$32)," ")</f>
        <v xml:space="preserve"> </v>
      </c>
      <c r="J52" s="4" t="str">
        <f>IF(A52&lt;('2. Syöttöarvot ja tulokset'!$B$21+1),J51*(1+'2. Syöttöarvot ja tulokset'!$B$66)," ")</f>
        <v xml:space="preserve"> </v>
      </c>
      <c r="K52" s="4" t="e">
        <f>IF('Solution 1, (hidden)'!A52&lt;('2. Syöttöarvot ja tulokset'!$B$21+1),K51+(G52+I52+H52+J52),NA())</f>
        <v>#N/A</v>
      </c>
      <c r="L52" s="4" t="e">
        <f>IF(A52&lt;('2. Syöttöarvot ja tulokset'!$B$21+1),L51,NA())</f>
        <v>#N/A</v>
      </c>
      <c r="M52" s="4" t="str">
        <f>IF(A52&lt;('2. Syöttöarvot ja tulokset'!$B$21+1),'2. Syöttöarvot ja tulokset'!$B$75*'2. Syöttöarvot ja tulokset'!$B$73," ")</f>
        <v xml:space="preserve"> </v>
      </c>
      <c r="N52" s="4" t="str">
        <f>IF(A52&lt;('2. Syöttöarvot ja tulokset'!$B$21+1),M52/((1+$P$2)^A52)," ")</f>
        <v xml:space="preserve"> </v>
      </c>
      <c r="O52" s="4" t="str">
        <f>IF(A52&lt;('2. Syöttöarvot ja tulokset'!$B$21+1),'2. Syöttöarvot ja tulokset'!$B$73*'2. Syöttöarvot ja tulokset'!$B$75+O51," ")</f>
        <v xml:space="preserve"> </v>
      </c>
      <c r="P52" s="4" t="str">
        <f>IF(A52&lt;('2. Syöttöarvot ja tulokset'!$B$21+1),(G52+I52+H52+J52)/((1+$P$2)^A52)," ")</f>
        <v xml:space="preserve"> </v>
      </c>
      <c r="Q52" s="4" t="str">
        <f>IF(A52&lt;('2. Syöttöarvot ja tulokset'!$B$21+1),Q51+P52," ")</f>
        <v xml:space="preserve"> </v>
      </c>
      <c r="R52" s="4" t="e">
        <f>IF(A52&lt;('2. Syöttöarvot ja tulokset'!$B$21+1),R51+G52+I52+J52+H52+T52-$V$6,NA())</f>
        <v>#N/A</v>
      </c>
      <c r="S52" s="4" t="str">
        <f>IF(A52&lt;('2. Syöttöarvot ja tulokset'!$B$21+1),'2. Syöttöarvot ja tulokset'!$B$79*(R51)," ")</f>
        <v xml:space="preserve"> </v>
      </c>
      <c r="T52" s="4">
        <f t="shared" si="1"/>
        <v>0</v>
      </c>
      <c r="U52" s="4" t="e">
        <f>IF(A52&lt;('2. Syöttöarvot ja tulokset'!$B$21+1),U51+(T52+I52+G52+H52+J52-$V$6)/((1+$P$2)^A52),NA())</f>
        <v>#N/A</v>
      </c>
      <c r="V52" s="4" t="str">
        <f>IF(A52&lt;('2. Syöttöarvot ja tulokset'!$B$21+1),V51+('2. Syöttöarvot ja tulokset'!$B$75*'2. Syöttöarvot ja tulokset'!$B$73)," ")</f>
        <v xml:space="preserve"> </v>
      </c>
      <c r="W52" s="4" t="e">
        <f>IF(A52&lt;('2. Syöttöarvot ja tulokset'!$B$21+1),W51+C52+Y52-$V$6,NA())</f>
        <v>#N/A</v>
      </c>
      <c r="X52" s="4" t="str">
        <f>IF(A52&lt;('2. Syöttöarvot ja tulokset'!$B$21+1),'2. Syöttöarvot ja tulokset'!$B$79*W51," ")</f>
        <v xml:space="preserve"> </v>
      </c>
      <c r="Y52" s="4">
        <f t="shared" si="2"/>
        <v>0</v>
      </c>
      <c r="Z52" s="4" t="e">
        <f>IF(A52&lt;('2. Syöttöarvot ja tulokset'!$B$21+1),Z51+(C52-$V$6+Y52)/((1+$P$2)^A52),NA())</f>
        <v>#N/A</v>
      </c>
      <c r="AA52" s="4" t="str">
        <f>IF(A52&lt;('2. Syöttöarvot ja tulokset'!$B$21+1),AA51+(G52+I52+H52+T52-$V$6)," ")</f>
        <v xml:space="preserve"> </v>
      </c>
      <c r="AB52" s="20" t="e">
        <f>IF(A52&lt;('2. Syöttöarvot ja tulokset'!$B$21+1),AA52/L52,NA())</f>
        <v>#N/A</v>
      </c>
      <c r="AC52" s="29" t="str">
        <f>IF(A52&lt;('2. Syöttöarvot ja tulokset'!$B$21+1),AC51+(C52+Y52-$V$6)," ")</f>
        <v xml:space="preserve"> </v>
      </c>
      <c r="AD52" s="20" t="e">
        <f>IF(A52&lt;('2. Syöttöarvot ja tulokset'!$B$21+1),AC52/L52,NA())</f>
        <v>#N/A</v>
      </c>
      <c r="AE52" t="str">
        <f>IF(A52&lt;('2. Syöttöarvot ja tulokset'!$B$21+1),-'2. Syöttöarvot ja tulokset'!$B$122*A52," ")</f>
        <v xml:space="preserve"> </v>
      </c>
      <c r="AF52" t="e">
        <f>IF(A52&lt;('2. Syöttöarvot ja tulokset'!$B$21+1),AE52/1000,NA())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tulokset'!$B$21+1),A53," ")</f>
        <v xml:space="preserve"> </v>
      </c>
      <c r="C53" s="4" t="str">
        <f>IF(A53&lt;('2. Syöttöarvot ja tulokset'!$B$21+1),'2. Syöttöarvot ja tulokset'!$B$99+'2. Syöttöarvot ja tulokset'!$B$101," ")</f>
        <v xml:space="preserve"> </v>
      </c>
      <c r="D53" s="4" t="e">
        <f>IF(A53&lt;('2. Syöttöarvot ja tulokset'!$B$21+1),D52+C53,NA())</f>
        <v>#N/A</v>
      </c>
      <c r="E53" s="4" t="str">
        <f>IF(B53&lt;('2. Syöttöarvot ja tulokset'!$B$21+1),C53/((1+$P$2)^A53)," ")</f>
        <v xml:space="preserve"> </v>
      </c>
      <c r="F53" s="4" t="str">
        <f>IF(A53&lt;('2. Syöttöarvot ja tulokset'!$B$21+1),F52+E53," ")</f>
        <v xml:space="preserve"> </v>
      </c>
      <c r="G53" s="4" t="str">
        <f>IF(A53&lt;('2. Syöttöarvot ja tulokset'!$B$21+1),G52*(1+'2. Syöttöarvot ja tulokset'!$B$44)," ")</f>
        <v xml:space="preserve"> </v>
      </c>
      <c r="H53" s="4" t="str">
        <f>IF(A53&lt;('2. Syöttöarvot ja tulokset'!$B$21+1),H52*(1+'2. Syöttöarvot ja tulokset'!$B$56)," ")</f>
        <v xml:space="preserve"> </v>
      </c>
      <c r="I53" s="4" t="str">
        <f>IF(A53&lt;('2. Syöttöarvot ja tulokset'!$B$21+1),I52*(1+'2. Syöttöarvot ja tulokset'!$B$32)," ")</f>
        <v xml:space="preserve"> </v>
      </c>
      <c r="J53" s="4" t="str">
        <f>IF(A53&lt;('2. Syöttöarvot ja tulokset'!$B$21+1),J52*(1+'2. Syöttöarvot ja tulokset'!$B$66)," ")</f>
        <v xml:space="preserve"> </v>
      </c>
      <c r="K53" s="4" t="e">
        <f>IF('Solution 1, (hidden)'!A53&lt;('2. Syöttöarvot ja tulokset'!$B$21+1),K52+(G53+I53+H53+J53),NA())</f>
        <v>#N/A</v>
      </c>
      <c r="L53" s="4" t="e">
        <f>IF(A53&lt;('2. Syöttöarvot ja tulokset'!$B$21+1),L52,NA())</f>
        <v>#N/A</v>
      </c>
      <c r="M53" s="4" t="str">
        <f>IF(A53&lt;('2. Syöttöarvot ja tulokset'!$B$21+1),'2. Syöttöarvot ja tulokset'!$B$75*'2. Syöttöarvot ja tulokset'!$B$73," ")</f>
        <v xml:space="preserve"> </v>
      </c>
      <c r="N53" s="4" t="str">
        <f>IF(A53&lt;('2. Syöttöarvot ja tulokset'!$B$21+1),M53/((1+$P$2)^A53)," ")</f>
        <v xml:space="preserve"> </v>
      </c>
      <c r="O53" s="4" t="str">
        <f>IF(A53&lt;('2. Syöttöarvot ja tulokset'!$B$21+1),'2. Syöttöarvot ja tulokset'!$B$73*'2. Syöttöarvot ja tulokset'!$B$75+O52," ")</f>
        <v xml:space="preserve"> </v>
      </c>
      <c r="P53" s="4" t="str">
        <f>IF(A53&lt;('2. Syöttöarvot ja tulokset'!$B$21+1),(G53+I53+H53+J53)/((1+$P$2)^A53)," ")</f>
        <v xml:space="preserve"> </v>
      </c>
      <c r="Q53" s="4" t="str">
        <f>IF(A53&lt;('2. Syöttöarvot ja tulokset'!$B$21+1),Q52+P53," ")</f>
        <v xml:space="preserve"> </v>
      </c>
      <c r="R53" s="4" t="e">
        <f>IF(A53&lt;('2. Syöttöarvot ja tulokset'!$B$21+1),R52+G53+I53+J53+H53+T53-$V$6,NA())</f>
        <v>#N/A</v>
      </c>
      <c r="S53" s="4" t="str">
        <f>IF(A53&lt;('2. Syöttöarvot ja tulokset'!$B$21+1),'2. Syöttöarvot ja tulokset'!$B$79*(R52)," ")</f>
        <v xml:space="preserve"> </v>
      </c>
      <c r="T53" s="4">
        <f t="shared" si="1"/>
        <v>0</v>
      </c>
      <c r="U53" s="4" t="e">
        <f>IF(A53&lt;('2. Syöttöarvot ja tulokset'!$B$21+1),U52+(T53+I53+G53+H53+J53-$V$6)/((1+$P$2)^A53),NA())</f>
        <v>#N/A</v>
      </c>
      <c r="V53" s="4" t="str">
        <f>IF(A53&lt;('2. Syöttöarvot ja tulokset'!$B$21+1),V52+('2. Syöttöarvot ja tulokset'!$B$75*'2. Syöttöarvot ja tulokset'!$B$73)," ")</f>
        <v xml:space="preserve"> </v>
      </c>
      <c r="W53" s="4" t="e">
        <f>IF(A53&lt;('2. Syöttöarvot ja tulokset'!$B$21+1),W52+C53+Y53-$V$6,NA())</f>
        <v>#N/A</v>
      </c>
      <c r="X53" s="4" t="str">
        <f>IF(A53&lt;('2. Syöttöarvot ja tulokset'!$B$21+1),'2. Syöttöarvot ja tulokset'!$B$79*W52," ")</f>
        <v xml:space="preserve"> </v>
      </c>
      <c r="Y53" s="4">
        <f t="shared" si="2"/>
        <v>0</v>
      </c>
      <c r="Z53" s="4" t="e">
        <f>IF(A53&lt;('2. Syöttöarvot ja tulokset'!$B$21+1),Z52+(C53-$V$6+Y53)/((1+$P$2)^A53),NA())</f>
        <v>#N/A</v>
      </c>
      <c r="AA53" s="4" t="str">
        <f>IF(A53&lt;('2. Syöttöarvot ja tulokset'!$B$21+1),AA52+(G53+I53+H53+T53-$V$6)," ")</f>
        <v xml:space="preserve"> </v>
      </c>
      <c r="AB53" s="20" t="e">
        <f>IF(A53&lt;('2. Syöttöarvot ja tulokset'!$B$21+1),AA53/L53,NA())</f>
        <v>#N/A</v>
      </c>
      <c r="AC53" s="29" t="str">
        <f>IF(A53&lt;('2. Syöttöarvot ja tulokset'!$B$21+1),AC52+(C53+Y53-$V$6)," ")</f>
        <v xml:space="preserve"> </v>
      </c>
      <c r="AD53" s="20" t="e">
        <f>IF(A53&lt;('2. Syöttöarvot ja tulokset'!$B$21+1),AC53/L53,NA())</f>
        <v>#N/A</v>
      </c>
      <c r="AE53" t="str">
        <f>IF(A53&lt;('2. Syöttöarvot ja tulokset'!$B$21+1),-'2. Syöttöarvot ja tulokset'!$B$122*A53," ")</f>
        <v xml:space="preserve"> </v>
      </c>
      <c r="AF53" t="e">
        <f>IF(A53&lt;('2. Syöttöarvot ja tulokset'!$B$21+1),AE53/1000,NA())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tulokset'!$B$21+1),A54," ")</f>
        <v xml:space="preserve"> </v>
      </c>
      <c r="C54" s="4" t="str">
        <f>IF(A54&lt;('2. Syöttöarvot ja tulokset'!$B$21+1),'2. Syöttöarvot ja tulokset'!$B$99+'2. Syöttöarvot ja tulokset'!$B$101," ")</f>
        <v xml:space="preserve"> </v>
      </c>
      <c r="D54" s="4" t="e">
        <f>IF(A54&lt;('2. Syöttöarvot ja tulokset'!$B$21+1),D53+C54,NA())</f>
        <v>#N/A</v>
      </c>
      <c r="E54" s="4" t="str">
        <f>IF(B54&lt;('2. Syöttöarvot ja tulokset'!$B$21+1),C54/((1+$P$2)^A54)," ")</f>
        <v xml:space="preserve"> </v>
      </c>
      <c r="F54" s="4" t="str">
        <f>IF(A54&lt;('2. Syöttöarvot ja tulokset'!$B$21+1),F53+E54," ")</f>
        <v xml:space="preserve"> </v>
      </c>
      <c r="G54" s="4" t="str">
        <f>IF(A54&lt;('2. Syöttöarvot ja tulokset'!$B$21+1),G53*(1+'2. Syöttöarvot ja tulokset'!$B$44)," ")</f>
        <v xml:space="preserve"> </v>
      </c>
      <c r="H54" s="4" t="str">
        <f>IF(A54&lt;('2. Syöttöarvot ja tulokset'!$B$21+1),H53*(1+'2. Syöttöarvot ja tulokset'!$B$56)," ")</f>
        <v xml:space="preserve"> </v>
      </c>
      <c r="I54" s="4" t="str">
        <f>IF(A54&lt;('2. Syöttöarvot ja tulokset'!$B$21+1),I53*(1+'2. Syöttöarvot ja tulokset'!$B$32)," ")</f>
        <v xml:space="preserve"> </v>
      </c>
      <c r="J54" s="4" t="str">
        <f>IF(A54&lt;('2. Syöttöarvot ja tulokset'!$B$21+1),J53*(1+'2. Syöttöarvot ja tulokset'!$B$66)," ")</f>
        <v xml:space="preserve"> </v>
      </c>
      <c r="K54" s="4" t="e">
        <f>IF('Solution 1, (hidden)'!A54&lt;('2. Syöttöarvot ja tulokset'!$B$21+1),K53+(G54+I54+H54+J54),NA())</f>
        <v>#N/A</v>
      </c>
      <c r="L54" s="4" t="e">
        <f>IF(A54&lt;('2. Syöttöarvot ja tulokset'!$B$21+1),L53,NA())</f>
        <v>#N/A</v>
      </c>
      <c r="M54" s="4" t="str">
        <f>IF(A54&lt;('2. Syöttöarvot ja tulokset'!$B$21+1),'2. Syöttöarvot ja tulokset'!$B$75*'2. Syöttöarvot ja tulokset'!$B$73," ")</f>
        <v xml:space="preserve"> </v>
      </c>
      <c r="N54" s="4" t="str">
        <f>IF(A54&lt;('2. Syöttöarvot ja tulokset'!$B$21+1),M54/((1+$P$2)^A54)," ")</f>
        <v xml:space="preserve"> </v>
      </c>
      <c r="O54" s="4" t="str">
        <f>IF(A54&lt;('2. Syöttöarvot ja tulokset'!$B$21+1),'2. Syöttöarvot ja tulokset'!$B$73*'2. Syöttöarvot ja tulokset'!$B$75+O53," ")</f>
        <v xml:space="preserve"> </v>
      </c>
      <c r="P54" s="4" t="str">
        <f>IF(A54&lt;('2. Syöttöarvot ja tulokset'!$B$21+1),(G54+I54+H54+J54)/((1+$P$2)^A54)," ")</f>
        <v xml:space="preserve"> </v>
      </c>
      <c r="Q54" s="4" t="str">
        <f>IF(A54&lt;('2. Syöttöarvot ja tulokset'!$B$21+1),Q53+P54," ")</f>
        <v xml:space="preserve"> </v>
      </c>
      <c r="R54" s="4" t="e">
        <f>IF(A54&lt;('2. Syöttöarvot ja tulokset'!$B$21+1),R53+G54+I54+J54+H54+T54-$V$6,NA())</f>
        <v>#N/A</v>
      </c>
      <c r="S54" s="4" t="str">
        <f>IF(A54&lt;('2. Syöttöarvot ja tulokset'!$B$21+1),'2. Syöttöarvot ja tulokset'!$B$79*(R53)," ")</f>
        <v xml:space="preserve"> </v>
      </c>
      <c r="T54" s="4">
        <f t="shared" si="1"/>
        <v>0</v>
      </c>
      <c r="U54" s="4" t="e">
        <f>IF(A54&lt;('2. Syöttöarvot ja tulokset'!$B$21+1),U53+(T54+I54+G54+H54+J54-$V$6)/((1+$P$2)^A54),NA())</f>
        <v>#N/A</v>
      </c>
      <c r="V54" s="4" t="str">
        <f>IF(A54&lt;('2. Syöttöarvot ja tulokset'!$B$21+1),V53+('2. Syöttöarvot ja tulokset'!$B$75*'2. Syöttöarvot ja tulokset'!$B$73)," ")</f>
        <v xml:space="preserve"> </v>
      </c>
      <c r="W54" s="4" t="e">
        <f>IF(A54&lt;('2. Syöttöarvot ja tulokset'!$B$21+1),W53+C54+Y54-$V$6,NA())</f>
        <v>#N/A</v>
      </c>
      <c r="X54" s="4" t="str">
        <f>IF(A54&lt;('2. Syöttöarvot ja tulokset'!$B$21+1),'2. Syöttöarvot ja tulokset'!$B$79*W53," ")</f>
        <v xml:space="preserve"> </v>
      </c>
      <c r="Y54" s="4">
        <f t="shared" si="2"/>
        <v>0</v>
      </c>
      <c r="Z54" s="4" t="e">
        <f>IF(A54&lt;('2. Syöttöarvot ja tulokset'!$B$21+1),Z53+(C54-$V$6+Y54)/((1+$P$2)^A54),NA())</f>
        <v>#N/A</v>
      </c>
      <c r="AA54" s="4" t="str">
        <f>IF(A54&lt;('2. Syöttöarvot ja tulokset'!$B$21+1),AA53+(G54+I54+H54+T54-$V$6)," ")</f>
        <v xml:space="preserve"> </v>
      </c>
      <c r="AB54" s="20" t="e">
        <f>IF(A54&lt;('2. Syöttöarvot ja tulokset'!$B$21+1),AA54/L54,NA())</f>
        <v>#N/A</v>
      </c>
      <c r="AC54" s="29" t="str">
        <f>IF(A54&lt;('2. Syöttöarvot ja tulokset'!$B$21+1),AC53+(C54+Y54-$V$6)," ")</f>
        <v xml:space="preserve"> </v>
      </c>
      <c r="AD54" s="20" t="e">
        <f>IF(A54&lt;('2. Syöttöarvot ja tulokset'!$B$21+1),AC54/L54,NA())</f>
        <v>#N/A</v>
      </c>
      <c r="AE54" t="str">
        <f>IF(A54&lt;('2. Syöttöarvot ja tulokset'!$B$21+1),-'2. Syöttöarvot ja tulokset'!$B$122*A54," ")</f>
        <v xml:space="preserve"> </v>
      </c>
      <c r="AF54" t="e">
        <f>IF(A54&lt;('2. Syöttöarvot ja tulokset'!$B$21+1),AE54/1000,NA())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tulokset'!$B$21+1),A55," ")</f>
        <v xml:space="preserve"> </v>
      </c>
      <c r="C55" s="4" t="str">
        <f>IF(A55&lt;('2. Syöttöarvot ja tulokset'!$B$21+1),'2. Syöttöarvot ja tulokset'!$B$99+'2. Syöttöarvot ja tulokset'!$B$101," ")</f>
        <v xml:space="preserve"> </v>
      </c>
      <c r="D55" s="4" t="e">
        <f>IF(A55&lt;('2. Syöttöarvot ja tulokset'!$B$21+1),D54+C55,NA())</f>
        <v>#N/A</v>
      </c>
      <c r="E55" s="4" t="str">
        <f>IF(B55&lt;('2. Syöttöarvot ja tulokset'!$B$21+1),C55/((1+$P$2)^A55)," ")</f>
        <v xml:space="preserve"> </v>
      </c>
      <c r="F55" s="4" t="str">
        <f>IF(A55&lt;('2. Syöttöarvot ja tulokset'!$B$21+1),F54+E55," ")</f>
        <v xml:space="preserve"> </v>
      </c>
      <c r="G55" s="4" t="str">
        <f>IF(A55&lt;('2. Syöttöarvot ja tulokset'!$B$21+1),G54*(1+'2. Syöttöarvot ja tulokset'!$B$44)," ")</f>
        <v xml:space="preserve"> </v>
      </c>
      <c r="H55" s="4" t="str">
        <f>IF(A55&lt;('2. Syöttöarvot ja tulokset'!$B$21+1),H54*(1+'2. Syöttöarvot ja tulokset'!$B$56)," ")</f>
        <v xml:space="preserve"> </v>
      </c>
      <c r="I55" s="4" t="str">
        <f>IF(A55&lt;('2. Syöttöarvot ja tulokset'!$B$21+1),I54*(1+'2. Syöttöarvot ja tulokset'!$B$32)," ")</f>
        <v xml:space="preserve"> </v>
      </c>
      <c r="J55" s="4" t="str">
        <f>IF(A55&lt;('2. Syöttöarvot ja tulokset'!$B$21+1),J54*(1+'2. Syöttöarvot ja tulokset'!$B$66)," ")</f>
        <v xml:space="preserve"> </v>
      </c>
      <c r="K55" s="4" t="e">
        <f>IF('Solution 1, (hidden)'!A55&lt;('2. Syöttöarvot ja tulokset'!$B$21+1),K54+(G55+I55+H55+J55),NA())</f>
        <v>#N/A</v>
      </c>
      <c r="L55" s="4" t="e">
        <f>IF(A55&lt;('2. Syöttöarvot ja tulokset'!$B$21+1),L54,NA())</f>
        <v>#N/A</v>
      </c>
      <c r="M55" s="4" t="str">
        <f>IF(A55&lt;('2. Syöttöarvot ja tulokset'!$B$21+1),'2. Syöttöarvot ja tulokset'!$B$75*'2. Syöttöarvot ja tulokset'!$B$73," ")</f>
        <v xml:space="preserve"> </v>
      </c>
      <c r="N55" s="4" t="str">
        <f>IF(A55&lt;('2. Syöttöarvot ja tulokset'!$B$21+1),M55/((1+$P$2)^A55)," ")</f>
        <v xml:space="preserve"> </v>
      </c>
      <c r="O55" s="4" t="str">
        <f>IF(A55&lt;('2. Syöttöarvot ja tulokset'!$B$21+1),'2. Syöttöarvot ja tulokset'!$B$73*'2. Syöttöarvot ja tulokset'!$B$75+O54," ")</f>
        <v xml:space="preserve"> </v>
      </c>
      <c r="P55" s="4" t="str">
        <f>IF(A55&lt;('2. Syöttöarvot ja tulokset'!$B$21+1),(G55+I55+H55+J55)/((1+$P$2)^A55)," ")</f>
        <v xml:space="preserve"> </v>
      </c>
      <c r="Q55" s="4" t="str">
        <f>IF(A55&lt;('2. Syöttöarvot ja tulokset'!$B$21+1),Q54+P55," ")</f>
        <v xml:space="preserve"> </v>
      </c>
      <c r="R55" s="4" t="e">
        <f>IF(A55&lt;('2. Syöttöarvot ja tulokset'!$B$21+1),R54+G55+I55+J55+H55+T55-$V$6,NA())</f>
        <v>#N/A</v>
      </c>
      <c r="S55" s="4" t="str">
        <f>IF(A55&lt;('2. Syöttöarvot ja tulokset'!$B$21+1),'2. Syöttöarvot ja tulokset'!$B$79*(R54)," ")</f>
        <v xml:space="preserve"> </v>
      </c>
      <c r="T55" s="4">
        <f t="shared" si="1"/>
        <v>0</v>
      </c>
      <c r="U55" s="4" t="e">
        <f>IF(A55&lt;('2. Syöttöarvot ja tulokset'!$B$21+1),U54+(T55+I55+G55+H55+J55-$V$6)/((1+$P$2)^A55),NA())</f>
        <v>#N/A</v>
      </c>
      <c r="V55" s="4" t="str">
        <f>IF(A55&lt;('2. Syöttöarvot ja tulokset'!$B$21+1),V54+('2. Syöttöarvot ja tulokset'!$B$75*'2. Syöttöarvot ja tulokset'!$B$73)," ")</f>
        <v xml:space="preserve"> </v>
      </c>
      <c r="W55" s="4" t="e">
        <f>IF(A55&lt;('2. Syöttöarvot ja tulokset'!$B$21+1),W54+C55+Y55-$V$6,NA())</f>
        <v>#N/A</v>
      </c>
      <c r="X55" s="4" t="str">
        <f>IF(A55&lt;('2. Syöttöarvot ja tulokset'!$B$21+1),'2. Syöttöarvot ja tulokset'!$B$79*W54," ")</f>
        <v xml:space="preserve"> </v>
      </c>
      <c r="Y55" s="4">
        <f t="shared" si="2"/>
        <v>0</v>
      </c>
      <c r="Z55" s="4" t="e">
        <f>IF(A55&lt;('2. Syöttöarvot ja tulokset'!$B$21+1),Z54+(C55-$V$6+Y55)/((1+$P$2)^A55),NA())</f>
        <v>#N/A</v>
      </c>
      <c r="AA55" s="4" t="str">
        <f>IF(A55&lt;('2. Syöttöarvot ja tulokset'!$B$21+1),AA54+(G55+I55+H55+T55-$V$6)," ")</f>
        <v xml:space="preserve"> </v>
      </c>
      <c r="AB55" s="20" t="e">
        <f>IF(A55&lt;('2. Syöttöarvot ja tulokset'!$B$21+1),AA55/L55,NA())</f>
        <v>#N/A</v>
      </c>
      <c r="AC55" s="29" t="str">
        <f>IF(A55&lt;('2. Syöttöarvot ja tulokset'!$B$21+1),AC54+(C55+Y55-$V$6)," ")</f>
        <v xml:space="preserve"> </v>
      </c>
      <c r="AD55" s="20" t="e">
        <f>IF(A55&lt;('2. Syöttöarvot ja tulokset'!$B$21+1),AC55/L55,NA())</f>
        <v>#N/A</v>
      </c>
      <c r="AE55" t="str">
        <f>IF(A55&lt;('2. Syöttöarvot ja tulokset'!$B$21+1),-'2. Syöttöarvot ja tulokset'!$B$122*A55," ")</f>
        <v xml:space="preserve"> </v>
      </c>
      <c r="AF55" t="e">
        <f>IF(A55&lt;('2. Syöttöarvot ja tulokset'!$B$21+1),AE55/1000,NA())</f>
        <v>#N/A</v>
      </c>
    </row>
    <row r="56" spans="1:32" x14ac:dyDescent="0.35">
      <c r="H56" s="4"/>
      <c r="J56" s="4"/>
      <c r="K56" s="4"/>
      <c r="P56" s="4"/>
    </row>
    <row r="57" spans="1:32" x14ac:dyDescent="0.35">
      <c r="H57" s="4"/>
      <c r="K57" s="4"/>
    </row>
    <row r="58" spans="1:32" x14ac:dyDescent="0.35">
      <c r="K58" s="4"/>
    </row>
    <row r="59" spans="1:32" x14ac:dyDescent="0.35">
      <c r="K59" s="4"/>
    </row>
    <row r="60" spans="1:32" x14ac:dyDescent="0.35">
      <c r="K60" s="4"/>
    </row>
  </sheetData>
  <sheetProtection sheet="1" objects="1" scenarios="1"/>
  <conditionalFormatting sqref="H56:H57 K56:K60 J56 A5:AF6 A7:O55 P7:P56 Q7:AF55">
    <cfRule type="cellIs" dxfId="21" priority="3" operator="equal">
      <formula>#N/A</formula>
    </cfRule>
    <cfRule type="cellIs" dxfId="20" priority="7" operator="equal">
      <formula>#N/A</formula>
    </cfRule>
    <cfRule type="cellIs" dxfId="19" priority="8" operator="equal">
      <formula>#N/A</formula>
    </cfRule>
  </conditionalFormatting>
  <conditionalFormatting sqref="D5:D55">
    <cfRule type="expression" dxfId="18" priority="5">
      <formula>#N/A</formula>
    </cfRule>
    <cfRule type="cellIs" dxfId="17" priority="6" operator="equal">
      <formula>#N/A</formula>
    </cfRule>
  </conditionalFormatting>
  <conditionalFormatting sqref="H56:H57 K56:K60 J56 A4:S6 A7:O55 P7:P56 Q7:S55">
    <cfRule type="cellIs" dxfId="16" priority="4" operator="equal">
      <formula>"PUUTTUU()"</formula>
    </cfRule>
  </conditionalFormatting>
  <conditionalFormatting sqref="H56:H57 K56:K60 J56 A4:AF6 A7:O55 P7:P56 Q7:AF55">
    <cfRule type="containsErrors" dxfId="15" priority="1">
      <formula>ISERROR(A4)</formula>
    </cfRule>
    <cfRule type="containsText" dxfId="14" priority="2" operator="containsText" text="#PUUTTUU!">
      <formula>NOT(ISERROR(SEARCH("#PUUTTUU!",A4)))</formula>
    </cfRule>
  </conditionalFormatting>
  <pageMargins left="0.7" right="0.7" top="0.75" bottom="0.75" header="0.3" footer="0.3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5">
    <pageSetUpPr fitToPage="1"/>
  </sheetPr>
  <dimension ref="A1:AF56"/>
  <sheetViews>
    <sheetView topLeftCell="U1" zoomScaleNormal="100" workbookViewId="0">
      <selection activeCell="V55" sqref="V55"/>
    </sheetView>
  </sheetViews>
  <sheetFormatPr defaultRowHeight="14.5" x14ac:dyDescent="0.35"/>
  <cols>
    <col min="1" max="2" width="27.453125" customWidth="1"/>
    <col min="3" max="3" width="36.54296875" customWidth="1"/>
    <col min="4" max="4" width="34.81640625" customWidth="1"/>
    <col min="5" max="5" width="37.5429687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9.54296875" customWidth="1"/>
    <col min="15" max="15" width="27.81640625" customWidth="1"/>
    <col min="16" max="16" width="32.1796875" customWidth="1"/>
    <col min="17" max="17" width="21.7265625" customWidth="1"/>
    <col min="18" max="30" width="32.7265625" customWidth="1"/>
    <col min="31" max="31" width="17.54296875" customWidth="1"/>
  </cols>
  <sheetData>
    <row r="1" spans="1:32" x14ac:dyDescent="0.35">
      <c r="K1" s="11"/>
      <c r="P1" s="5"/>
      <c r="S1" s="11"/>
      <c r="T1" s="11"/>
      <c r="U1" s="15"/>
      <c r="V1" s="11"/>
      <c r="Z1" s="6" t="s">
        <v>37</v>
      </c>
      <c r="AA1" s="6"/>
      <c r="AB1" s="6"/>
      <c r="AC1" s="6"/>
      <c r="AD1" s="6"/>
    </row>
    <row r="2" spans="1:32" x14ac:dyDescent="0.35">
      <c r="O2" s="6" t="s">
        <v>12</v>
      </c>
      <c r="P2" s="14">
        <f>'2. Syöttöarvot ja tulokset'!C81</f>
        <v>0</v>
      </c>
      <c r="R2" s="15" t="s">
        <v>67</v>
      </c>
      <c r="S2" s="15"/>
      <c r="T2" s="15"/>
      <c r="U2" s="15"/>
      <c r="V2" s="15"/>
      <c r="W2" s="15" t="s">
        <v>67</v>
      </c>
      <c r="X2" s="15"/>
      <c r="Y2" s="15"/>
      <c r="Z2" s="15"/>
      <c r="AA2" s="15"/>
      <c r="AB2" s="15"/>
      <c r="AC2" s="15"/>
      <c r="AD2" s="15"/>
    </row>
    <row r="3" spans="1:32" x14ac:dyDescent="0.35">
      <c r="G3" s="25" t="s">
        <v>27</v>
      </c>
      <c r="H3" s="25"/>
      <c r="I3" s="11"/>
      <c r="J3" s="11"/>
      <c r="K3" s="11"/>
      <c r="R3" s="15"/>
      <c r="S3" s="15"/>
      <c r="T3" s="15"/>
      <c r="V3" s="15"/>
      <c r="W3" s="15"/>
      <c r="X3" s="15"/>
      <c r="Y3" s="15"/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7" t="s">
        <v>118</v>
      </c>
      <c r="D4" s="7" t="s">
        <v>26</v>
      </c>
      <c r="E4" s="7" t="s">
        <v>56</v>
      </c>
      <c r="F4" s="7" t="s">
        <v>63</v>
      </c>
      <c r="G4" s="12" t="s">
        <v>28</v>
      </c>
      <c r="H4" s="12" t="s">
        <v>85</v>
      </c>
      <c r="I4" s="12" t="s">
        <v>29</v>
      </c>
      <c r="J4" s="12" t="s">
        <v>120</v>
      </c>
      <c r="K4" s="4" t="s">
        <v>13</v>
      </c>
      <c r="L4" s="4" t="s">
        <v>53</v>
      </c>
      <c r="M4" s="4" t="s">
        <v>33</v>
      </c>
      <c r="N4" s="4" t="s">
        <v>45</v>
      </c>
      <c r="O4" s="4" t="s">
        <v>14</v>
      </c>
      <c r="P4" s="4" t="s">
        <v>15</v>
      </c>
      <c r="Q4" s="4" t="s">
        <v>16</v>
      </c>
      <c r="R4" s="16" t="s">
        <v>41</v>
      </c>
      <c r="S4" s="16" t="s">
        <v>35</v>
      </c>
      <c r="T4" s="16" t="s">
        <v>51</v>
      </c>
      <c r="U4" s="16" t="s">
        <v>38</v>
      </c>
      <c r="V4" s="16" t="s">
        <v>33</v>
      </c>
      <c r="W4" s="7" t="s">
        <v>1</v>
      </c>
      <c r="X4" s="7" t="s">
        <v>35</v>
      </c>
      <c r="Y4" s="7" t="s">
        <v>51</v>
      </c>
      <c r="Z4" s="16" t="s">
        <v>39</v>
      </c>
      <c r="AA4" s="16" t="s">
        <v>70</v>
      </c>
      <c r="AB4" s="15" t="s">
        <v>43</v>
      </c>
      <c r="AC4" s="15" t="s">
        <v>71</v>
      </c>
      <c r="AD4" s="15" t="s">
        <v>42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tulokset'!$C$21+1),A5," ")</f>
        <v>0</v>
      </c>
      <c r="C5" s="4">
        <v>0</v>
      </c>
      <c r="D5" s="4">
        <f>C5</f>
        <v>0</v>
      </c>
      <c r="E5" s="4"/>
      <c r="F5" s="4"/>
      <c r="G5" s="4">
        <v>0</v>
      </c>
      <c r="H5" s="4">
        <v>0</v>
      </c>
      <c r="I5" s="4">
        <v>0</v>
      </c>
      <c r="J5" s="4">
        <v>0</v>
      </c>
      <c r="K5" s="4">
        <f>G5+I5+H5</f>
        <v>0</v>
      </c>
      <c r="L5" s="4">
        <f>'2. Syöttöarvot ja tulokset'!$C$73-('2. Syöttöarvot ja tulokset'!C77*'2. Syöttöarvot ja tulokset'!C73)</f>
        <v>0</v>
      </c>
      <c r="M5" s="4"/>
      <c r="N5" s="4"/>
      <c r="O5" s="4"/>
      <c r="P5" s="4"/>
      <c r="Q5" s="4"/>
      <c r="R5" s="4">
        <f>-L5</f>
        <v>0</v>
      </c>
      <c r="S5" s="4"/>
      <c r="T5" s="4"/>
      <c r="U5" s="4">
        <f>R5</f>
        <v>0</v>
      </c>
      <c r="V5" s="4"/>
      <c r="W5" s="4">
        <f>-L5</f>
        <v>0</v>
      </c>
      <c r="X5" s="4"/>
      <c r="Y5" s="4"/>
      <c r="Z5" s="4">
        <f>W5</f>
        <v>0</v>
      </c>
      <c r="AA5" s="4">
        <f>G5+I5+H5+T5-$V$5</f>
        <v>0</v>
      </c>
      <c r="AB5" s="20" t="e">
        <f>IF(A5&lt;('2. Syöttöarvot ja tulokset'!$C$21+1),AA5/L5,NA())</f>
        <v>#DIV/0!</v>
      </c>
      <c r="AC5" s="29">
        <f>C5+Y5-$V$5</f>
        <v>0</v>
      </c>
      <c r="AD5" s="20" t="e">
        <f>IF(A5&lt;('2. Syöttöarvot ja tulokset'!$C$21+1),AC5/L5,NA())</f>
        <v>#DIV/0!</v>
      </c>
      <c r="AE5">
        <f>IF(A5&lt;('2. Syöttöarvot ja tulokset'!$C$21+1),-'2. Syöttöarvot ja tulokset'!$C$122*A5," ")</f>
        <v>0</v>
      </c>
      <c r="AF5">
        <f>IF(A5&lt;('2. Syöttöarvot ja tulokset'!$C$21+1),AE5/1000,NA())</f>
        <v>0</v>
      </c>
    </row>
    <row r="6" spans="1:32" x14ac:dyDescent="0.35">
      <c r="A6">
        <f>A5+1</f>
        <v>1</v>
      </c>
      <c r="B6" t="str">
        <f>IF(A6&lt;('2. Syöttöarvot ja tulokset'!$C$21+1),A6," ")</f>
        <v xml:space="preserve"> </v>
      </c>
      <c r="C6" s="4" t="str">
        <f>IF(A6&lt;('2. Syöttöarvot ja tulokset'!$C$21+1),'2. Syöttöarvot ja tulokset'!$C$99+'2. Syöttöarvot ja tulokset'!$C$101," ")</f>
        <v xml:space="preserve"> </v>
      </c>
      <c r="D6" s="4" t="str">
        <f>C6</f>
        <v xml:space="preserve"> </v>
      </c>
      <c r="E6" s="4" t="str">
        <f>IF(A6&lt;('2. Syöttöarvot ja tulokset'!$C$21+1),C6/((1+$P$2)^A6)," ")</f>
        <v xml:space="preserve"> </v>
      </c>
      <c r="F6" s="4" t="str">
        <f>E6</f>
        <v xml:space="preserve"> </v>
      </c>
      <c r="G6" s="4">
        <f>'2. Syöttöarvot ja tulokset'!C93</f>
        <v>0</v>
      </c>
      <c r="H6" s="4">
        <f>'2. Syöttöarvot ja tulokset'!C97</f>
        <v>0</v>
      </c>
      <c r="I6" s="4">
        <f>'2. Syöttöarvot ja tulokset'!C95</f>
        <v>0</v>
      </c>
      <c r="J6" s="4">
        <f>'2. Syöttöarvot ja tulokset'!$C$101</f>
        <v>0</v>
      </c>
      <c r="K6" s="4">
        <f>G6+I6+H6+J6</f>
        <v>0</v>
      </c>
      <c r="L6" s="4">
        <f>'2. Syöttöarvot ja tulokset'!$C$73-('2. Syöttöarvot ja tulokset'!C77*'2. Syöttöarvot ja tulokset'!C73)</f>
        <v>0</v>
      </c>
      <c r="M6" s="4" t="str">
        <f>IF(A6&lt;('2. Syöttöarvot ja tulokset'!$C$21+1),'2. Syöttöarvot ja tulokset'!$C$75*'2. Syöttöarvot ja tulokset'!$C$73," ")</f>
        <v xml:space="preserve"> </v>
      </c>
      <c r="N6" s="4" t="str">
        <f>IF(A6&lt;('2. Syöttöarvot ja tulokset'!$C$21+1),M6/((1+$P$2)^A6)," ")</f>
        <v xml:space="preserve"> </v>
      </c>
      <c r="O6" s="4">
        <f>L6</f>
        <v>0</v>
      </c>
      <c r="P6" s="4" t="str">
        <f>IF(A6&lt;('2. Syöttöarvot ja tulokset'!$C$21+1),(G6+I6+H6+J6)/((1+$P$2)^A6)," ")</f>
        <v xml:space="preserve"> </v>
      </c>
      <c r="Q6" s="4" t="str">
        <f>P6</f>
        <v xml:space="preserve"> </v>
      </c>
      <c r="R6" s="4">
        <f>-L6+G6+I6+H6+J6+T6-$V$6</f>
        <v>0</v>
      </c>
      <c r="S6" s="4" t="str">
        <f>IF(A6&lt;('2. Syöttöarvot ja tulokset'!$C$21+1),'2. Syöttöarvot ja tulokset'!$C$79*(R5)," ")</f>
        <v xml:space="preserve"> </v>
      </c>
      <c r="T6" s="4">
        <f>IF(S6&lt;0,S6,0)</f>
        <v>0</v>
      </c>
      <c r="U6" s="4" t="e">
        <f>IF(A6&lt;('2. Syöttöarvot ja tulokset'!$C$21+1),U5+((G6+I6+H6+J6-$V$6+T6)/((1+$P$2)^A6)),NA())</f>
        <v>#N/A</v>
      </c>
      <c r="V6" s="4">
        <f>'2. Syöttöarvot ja tulokset'!$C$75*'2. Syöttöarvot ja tulokset'!$C$73</f>
        <v>0</v>
      </c>
      <c r="W6" s="4" t="e">
        <f>-L6+C6+Y6-$V$6</f>
        <v>#VALUE!</v>
      </c>
      <c r="X6" s="4" t="str">
        <f>IF(A6&lt;('2. Syöttöarvot ja tulokset'!$C$21+1),'2. Syöttöarvot ja tulokset'!$C$79*(W5)," ")</f>
        <v xml:space="preserve"> </v>
      </c>
      <c r="Y6" s="4">
        <f>IF(X6&lt;0,X6,0)</f>
        <v>0</v>
      </c>
      <c r="Z6" s="4" t="e">
        <f>IF(A6&lt;('2. Syöttöarvot ja tulokset'!$C$21+1),Z5+((C6-$V$6+Y6)/((1+$P$2)^A6)),NA())</f>
        <v>#N/A</v>
      </c>
      <c r="AA6" s="4" t="str">
        <f>IF(A6&lt;('2. Syöttöarvot ja tulokset'!$C$21+1),AA5+G6+I6+H6+T6-$V$6," ")</f>
        <v xml:space="preserve"> </v>
      </c>
      <c r="AB6" s="20" t="e">
        <f>IF(A6&lt;('2. Syöttöarvot ja tulokset'!$C$21+1),AA6/L6,NA())</f>
        <v>#N/A</v>
      </c>
      <c r="AC6" s="29" t="str">
        <f>IF(A6&lt;('2. Syöttöarvot ja tulokset'!$C$21+1),AC5+C6+Y6-$V$6," ")</f>
        <v xml:space="preserve"> </v>
      </c>
      <c r="AD6" s="20" t="e">
        <f>IF(A6&lt;('2. Syöttöarvot ja tulokset'!$C$21+1),AC6/L6,NA())</f>
        <v>#N/A</v>
      </c>
      <c r="AE6" t="str">
        <f>IF(A6&lt;('2. Syöttöarvot ja tulokset'!$C$21+1),-'2. Syöttöarvot ja tulokset'!$C$122*A6," ")</f>
        <v xml:space="preserve"> </v>
      </c>
      <c r="AF6" t="e">
        <f>IF(A6&lt;('2. Syöttöarvot ja tulokset'!$C$21+1),AE6/1000,NA())</f>
        <v>#N/A</v>
      </c>
    </row>
    <row r="7" spans="1:32" x14ac:dyDescent="0.35">
      <c r="A7">
        <f t="shared" ref="A7:A55" si="0">A6+1</f>
        <v>2</v>
      </c>
      <c r="B7" t="str">
        <f>IF(A7&lt;('2. Syöttöarvot ja tulokset'!$C$21+1),A7," ")</f>
        <v xml:space="preserve"> </v>
      </c>
      <c r="C7" s="4" t="str">
        <f>IF(A7&lt;('2. Syöttöarvot ja tulokset'!$C$21+1),'2. Syöttöarvot ja tulokset'!$C$99+'2. Syöttöarvot ja tulokset'!$C$101," ")</f>
        <v xml:space="preserve"> </v>
      </c>
      <c r="D7" s="4" t="e">
        <f>IF(A7&lt;('2. Syöttöarvot ja tulokset'!$C$21+1),D6+C7,NA())</f>
        <v>#N/A</v>
      </c>
      <c r="E7" s="4" t="str">
        <f>IF(A7&lt;('2. Syöttöarvot ja tulokset'!$C$21+1),C7/((1+$P$2)^A7)," ")</f>
        <v xml:space="preserve"> </v>
      </c>
      <c r="F7" s="4" t="str">
        <f>IF(B7&lt;('2. Syöttöarvot ja tulokset'!$C$21+1),F6+E7," ")</f>
        <v xml:space="preserve"> </v>
      </c>
      <c r="G7" s="4" t="str">
        <f>IF(A7&lt;('2. Syöttöarvot ja tulokset'!$C$21+1),G6*(1+'2. Syöttöarvot ja tulokset'!$C$44)," ")</f>
        <v xml:space="preserve"> </v>
      </c>
      <c r="H7" s="4" t="str">
        <f>IF(A7&lt;('2. Syöttöarvot ja tulokset'!$C$21+1),H6*(1+'2. Syöttöarvot ja tulokset'!$C$56)," ")</f>
        <v xml:space="preserve"> </v>
      </c>
      <c r="I7" s="4" t="str">
        <f>IF(A7&lt;('2. Syöttöarvot ja tulokset'!$C$21+1),I6*(1+'2. Syöttöarvot ja tulokset'!$C$32)," ")</f>
        <v xml:space="preserve"> </v>
      </c>
      <c r="J7" s="4" t="str">
        <f>IF(A7&lt;('2. Syöttöarvot ja tulokset'!$C$21+1),J6*(1+'2. Syöttöarvot ja tulokset'!$C$66)," ")</f>
        <v xml:space="preserve"> </v>
      </c>
      <c r="K7" s="4" t="e">
        <f>IF(A7&lt;('2. Syöttöarvot ja tulokset'!$C$21+1),K6+(G7+I7+H7+J7),NA())</f>
        <v>#N/A</v>
      </c>
      <c r="L7" s="4" t="e">
        <f>IF(A7&lt;('2. Syöttöarvot ja tulokset'!$C$21+1),L6,NA())</f>
        <v>#N/A</v>
      </c>
      <c r="M7" s="4" t="str">
        <f>IF(A7&lt;('2. Syöttöarvot ja tulokset'!$C$21+1),'2. Syöttöarvot ja tulokset'!$C$75*'2. Syöttöarvot ja tulokset'!$C$73," ")</f>
        <v xml:space="preserve"> </v>
      </c>
      <c r="N7" s="4" t="str">
        <f>IF(A7&lt;('2. Syöttöarvot ja tulokset'!$C$21+1),M7/((1+$P$2)^A7)," ")</f>
        <v xml:space="preserve"> </v>
      </c>
      <c r="O7" s="4" t="str">
        <f>IF(A7&lt;('2. Syöttöarvot ja tulokset'!$C$21+1),'2. Syöttöarvot ja tulokset'!$C$73*'2. Syöttöarvot ja tulokset'!$C$75+O6," ")</f>
        <v xml:space="preserve"> </v>
      </c>
      <c r="P7" s="4" t="str">
        <f>IF(A7&lt;('2. Syöttöarvot ja tulokset'!$C$21+1),(G7+I7+H7+J7)/((1+$P$2)^A7)," ")</f>
        <v xml:space="preserve"> </v>
      </c>
      <c r="Q7" s="4" t="str">
        <f>IF(A7&lt;('2. Syöttöarvot ja tulokset'!$C$21+1),Q6+P7," ")</f>
        <v xml:space="preserve"> </v>
      </c>
      <c r="R7" s="4" t="e">
        <f>IF(A7&lt;('2. Syöttöarvot ja tulokset'!$C$21+1),R6+G7+I7+H7+J7+T7-$V$6,NA())</f>
        <v>#N/A</v>
      </c>
      <c r="S7" s="4" t="str">
        <f>IF(A7&lt;('2. Syöttöarvot ja tulokset'!$C$21+1),'2. Syöttöarvot ja tulokset'!$C$79*(R6)," ")</f>
        <v xml:space="preserve"> </v>
      </c>
      <c r="T7" s="4">
        <f t="shared" ref="T7:T55" si="1">IF(S7&lt;0,S7,0)</f>
        <v>0</v>
      </c>
      <c r="U7" s="4" t="e">
        <f>IF(A7&lt;('2. Syöttöarvot ja tulokset'!$C$21+1),U6+((G7+I7+H7+J7-$V$6+T7)/((1+$P$2)^A7)),NA())</f>
        <v>#N/A</v>
      </c>
      <c r="V7" s="4" t="str">
        <f>IF(A7&lt;('2. Syöttöarvot ja tulokset'!$C$21+1),V6+('2. Syöttöarvot ja tulokset'!$C$75*'2. Syöttöarvot ja tulokset'!$C$73)," ")</f>
        <v xml:space="preserve"> </v>
      </c>
      <c r="W7" s="4" t="e">
        <f>IF(A7&lt;('2. Syöttöarvot ja tulokset'!$C$21+1),W6+C7+Y7-$V$6,NA())</f>
        <v>#N/A</v>
      </c>
      <c r="X7" s="4" t="str">
        <f>IF(A7&lt;('2. Syöttöarvot ja tulokset'!$C$21+1),'2. Syöttöarvot ja tulokset'!$C$79*(W6)," ")</f>
        <v xml:space="preserve"> </v>
      </c>
      <c r="Y7" s="4">
        <f t="shared" ref="Y7:Y55" si="2">IF(X7&lt;0,X7,0)</f>
        <v>0</v>
      </c>
      <c r="Z7" s="4" t="e">
        <f>IF(A7&lt;('2. Syöttöarvot ja tulokset'!$C$21+1),Z6+((C7-$V$6+Y7)/((1+$P$2)^A7)),NA())</f>
        <v>#N/A</v>
      </c>
      <c r="AA7" s="4" t="str">
        <f>IF(A7&lt;('2. Syöttöarvot ja tulokset'!$C$21+1),AA6+G7+I7+H7+T7-$V$6," ")</f>
        <v xml:space="preserve"> </v>
      </c>
      <c r="AB7" s="20" t="e">
        <f>IF(A7&lt;('2. Syöttöarvot ja tulokset'!$C$21+1),AA7/L7,NA())</f>
        <v>#N/A</v>
      </c>
      <c r="AC7" s="29" t="str">
        <f>IF(A7&lt;('2. Syöttöarvot ja tulokset'!$C$21+1),AC6+C7+Y7-$V$6," ")</f>
        <v xml:space="preserve"> </v>
      </c>
      <c r="AD7" s="20" t="e">
        <f>IF(A7&lt;('2. Syöttöarvot ja tulokset'!$C$21+1),AC7/L7,NA())</f>
        <v>#N/A</v>
      </c>
      <c r="AE7" t="str">
        <f>IF(A7&lt;('2. Syöttöarvot ja tulokset'!$C$21+1),-'2. Syöttöarvot ja tulokset'!$C$122*A7," ")</f>
        <v xml:space="preserve"> </v>
      </c>
      <c r="AF7" t="e">
        <f>IF(A7&lt;('2. Syöttöarvot ja tulokset'!$C$21+1),AE7/1000,NA())</f>
        <v>#N/A</v>
      </c>
    </row>
    <row r="8" spans="1:32" x14ac:dyDescent="0.35">
      <c r="A8">
        <f t="shared" si="0"/>
        <v>3</v>
      </c>
      <c r="B8" t="str">
        <f>IF(A8&lt;('2. Syöttöarvot ja tulokset'!$C$21+1),A8," ")</f>
        <v xml:space="preserve"> </v>
      </c>
      <c r="C8" s="4" t="str">
        <f>IF(A8&lt;('2. Syöttöarvot ja tulokset'!$C$21+1),'2. Syöttöarvot ja tulokset'!$C$99+'2. Syöttöarvot ja tulokset'!$C$101," ")</f>
        <v xml:space="preserve"> </v>
      </c>
      <c r="D8" s="4" t="e">
        <f>IF(A8&lt;('2. Syöttöarvot ja tulokset'!$C$21+1),D7+C8,NA())</f>
        <v>#N/A</v>
      </c>
      <c r="E8" s="4" t="str">
        <f>IF(A8&lt;('2. Syöttöarvot ja tulokset'!$C$21+1),C8/((1+$P$2)^A8)," ")</f>
        <v xml:space="preserve"> </v>
      </c>
      <c r="F8" s="4" t="str">
        <f>IF(B8&lt;('2. Syöttöarvot ja tulokset'!$C$21+1),F7+E8," ")</f>
        <v xml:space="preserve"> </v>
      </c>
      <c r="G8" s="4" t="str">
        <f>IF(A8&lt;('2. Syöttöarvot ja tulokset'!$C$21+1),G7*(1+'2. Syöttöarvot ja tulokset'!$C$44)," ")</f>
        <v xml:space="preserve"> </v>
      </c>
      <c r="H8" s="4" t="str">
        <f>IF(A8&lt;('2. Syöttöarvot ja tulokset'!$C$21+1),H7*(1+'2. Syöttöarvot ja tulokset'!$C$56)," ")</f>
        <v xml:space="preserve"> </v>
      </c>
      <c r="I8" s="4" t="str">
        <f>IF(A8&lt;('2. Syöttöarvot ja tulokset'!$C$21+1),I7*(1+'2. Syöttöarvot ja tulokset'!$C$32)," ")</f>
        <v xml:space="preserve"> </v>
      </c>
      <c r="J8" s="4" t="str">
        <f>IF(A8&lt;('2. Syöttöarvot ja tulokset'!$C$21+1),J7*(1+'2. Syöttöarvot ja tulokset'!$C$66)," ")</f>
        <v xml:space="preserve"> </v>
      </c>
      <c r="K8" s="4" t="e">
        <f>IF(A8&lt;('2. Syöttöarvot ja tulokset'!$C$21+1),K7+(G8+I8+H8+J8),NA())</f>
        <v>#N/A</v>
      </c>
      <c r="L8" s="4" t="e">
        <f>IF(A8&lt;('2. Syöttöarvot ja tulokset'!$C$21+1),L7,NA())</f>
        <v>#N/A</v>
      </c>
      <c r="M8" s="4" t="str">
        <f>IF(A8&lt;('2. Syöttöarvot ja tulokset'!$C$21+1),'2. Syöttöarvot ja tulokset'!$C$75*'2. Syöttöarvot ja tulokset'!$C$73," ")</f>
        <v xml:space="preserve"> </v>
      </c>
      <c r="N8" s="4" t="str">
        <f>IF(A8&lt;('2. Syöttöarvot ja tulokset'!$C$21+1),M8/((1+$P$2)^A8)," ")</f>
        <v xml:space="preserve"> </v>
      </c>
      <c r="O8" s="4" t="str">
        <f>IF(A8&lt;('2. Syöttöarvot ja tulokset'!$C$21+1),'2. Syöttöarvot ja tulokset'!$C$73*'2. Syöttöarvot ja tulokset'!$C$75+O7," ")</f>
        <v xml:space="preserve"> </v>
      </c>
      <c r="P8" s="4" t="str">
        <f>IF(A8&lt;('2. Syöttöarvot ja tulokset'!$C$21+1),(G8+I8+H8+J8)/((1+$P$2)^A8)," ")</f>
        <v xml:space="preserve"> </v>
      </c>
      <c r="Q8" s="4" t="str">
        <f>IF(A8&lt;('2. Syöttöarvot ja tulokset'!$C$21+1),Q7+P8," ")</f>
        <v xml:space="preserve"> </v>
      </c>
      <c r="R8" s="4" t="e">
        <f>IF(A8&lt;('2. Syöttöarvot ja tulokset'!$C$21+1),R7+G8+I8+H8+J8+T8-$V$6,NA())</f>
        <v>#N/A</v>
      </c>
      <c r="S8" s="4" t="str">
        <f>IF(A8&lt;('2. Syöttöarvot ja tulokset'!$C$21+1),'2. Syöttöarvot ja tulokset'!$C$79*(R7)," ")</f>
        <v xml:space="preserve"> </v>
      </c>
      <c r="T8" s="4">
        <f t="shared" si="1"/>
        <v>0</v>
      </c>
      <c r="U8" s="4" t="e">
        <f>IF(A8&lt;('2. Syöttöarvot ja tulokset'!$C$21+1),U7+((G8+I8+H8+J8-$V$6+T8)/((1+$P$2)^A8)),NA())</f>
        <v>#N/A</v>
      </c>
      <c r="V8" s="4" t="str">
        <f>IF(A8&lt;('2. Syöttöarvot ja tulokset'!$C$21+1),V7+('2. Syöttöarvot ja tulokset'!$C$75*'2. Syöttöarvot ja tulokset'!$C$73)," ")</f>
        <v xml:space="preserve"> </v>
      </c>
      <c r="W8" s="4" t="e">
        <f>IF(A8&lt;('2. Syöttöarvot ja tulokset'!$C$21+1),W7+C8+Y8-$V$6,NA())</f>
        <v>#N/A</v>
      </c>
      <c r="X8" s="4" t="str">
        <f>IF(A8&lt;('2. Syöttöarvot ja tulokset'!$C$21+1),'2. Syöttöarvot ja tulokset'!$C$79*(W7)," ")</f>
        <v xml:space="preserve"> </v>
      </c>
      <c r="Y8" s="4">
        <f t="shared" si="2"/>
        <v>0</v>
      </c>
      <c r="Z8" s="4" t="e">
        <f>IF(A8&lt;('2. Syöttöarvot ja tulokset'!$C$21+1),Z7+((C8-$V$6+Y8)/((1+$P$2)^A8)),NA())</f>
        <v>#N/A</v>
      </c>
      <c r="AA8" s="4" t="str">
        <f>IF(A8&lt;('2. Syöttöarvot ja tulokset'!$C$21+1),AA7+G8+I8+H8+T8-$V$6," ")</f>
        <v xml:space="preserve"> </v>
      </c>
      <c r="AB8" s="20" t="e">
        <f>IF(A8&lt;('2. Syöttöarvot ja tulokset'!$C$21+1),AA8/L8,NA())</f>
        <v>#N/A</v>
      </c>
      <c r="AC8" s="29" t="str">
        <f>IF(A8&lt;('2. Syöttöarvot ja tulokset'!$C$21+1),AC7+C8+Y8-$V$6," ")</f>
        <v xml:space="preserve"> </v>
      </c>
      <c r="AD8" s="20" t="e">
        <f>IF(A8&lt;('2. Syöttöarvot ja tulokset'!$C$21+1),AC8/L8,NA())</f>
        <v>#N/A</v>
      </c>
      <c r="AE8" t="str">
        <f>IF(A8&lt;('2. Syöttöarvot ja tulokset'!$C$21+1),-'2. Syöttöarvot ja tulokset'!$C$122*A8," ")</f>
        <v xml:space="preserve"> </v>
      </c>
      <c r="AF8" t="e">
        <f>IF(A8&lt;('2. Syöttöarvot ja tulokset'!$C$21+1),AE8/1000,NA())</f>
        <v>#N/A</v>
      </c>
    </row>
    <row r="9" spans="1:32" x14ac:dyDescent="0.35">
      <c r="A9">
        <f t="shared" si="0"/>
        <v>4</v>
      </c>
      <c r="B9" t="str">
        <f>IF(A9&lt;('2. Syöttöarvot ja tulokset'!$C$21+1),A9," ")</f>
        <v xml:space="preserve"> </v>
      </c>
      <c r="C9" s="4" t="str">
        <f>IF(A9&lt;('2. Syöttöarvot ja tulokset'!$C$21+1),'2. Syöttöarvot ja tulokset'!$C$99+'2. Syöttöarvot ja tulokset'!$C$101," ")</f>
        <v xml:space="preserve"> </v>
      </c>
      <c r="D9" s="4" t="e">
        <f>IF(A9&lt;('2. Syöttöarvot ja tulokset'!$C$21+1),D8+C9,NA())</f>
        <v>#N/A</v>
      </c>
      <c r="E9" s="4" t="str">
        <f>IF(A9&lt;('2. Syöttöarvot ja tulokset'!$C$21+1),C9/((1+$P$2)^A9)," ")</f>
        <v xml:space="preserve"> </v>
      </c>
      <c r="F9" s="4" t="str">
        <f>IF(B9&lt;('2. Syöttöarvot ja tulokset'!$C$21+1),F8+E9," ")</f>
        <v xml:space="preserve"> </v>
      </c>
      <c r="G9" s="4" t="str">
        <f>IF(A9&lt;('2. Syöttöarvot ja tulokset'!$C$21+1),G8*(1+'2. Syöttöarvot ja tulokset'!$C$44)," ")</f>
        <v xml:space="preserve"> </v>
      </c>
      <c r="H9" s="4" t="str">
        <f>IF(A9&lt;('2. Syöttöarvot ja tulokset'!$C$21+1),H8*(1+'2. Syöttöarvot ja tulokset'!$C$56)," ")</f>
        <v xml:space="preserve"> </v>
      </c>
      <c r="I9" s="4" t="str">
        <f>IF(A9&lt;('2. Syöttöarvot ja tulokset'!$C$21+1),I8*(1+'2. Syöttöarvot ja tulokset'!$C$32)," ")</f>
        <v xml:space="preserve"> </v>
      </c>
      <c r="J9" s="4" t="str">
        <f>IF(A9&lt;('2. Syöttöarvot ja tulokset'!$C$21+1),J8*(1+'2. Syöttöarvot ja tulokset'!$C$66)," ")</f>
        <v xml:space="preserve"> </v>
      </c>
      <c r="K9" s="4" t="e">
        <f>IF(A9&lt;('2. Syöttöarvot ja tulokset'!$C$21+1),K8+(G9+I9+H9+J9),NA())</f>
        <v>#N/A</v>
      </c>
      <c r="L9" s="4" t="e">
        <f>IF(A9&lt;('2. Syöttöarvot ja tulokset'!$C$21+1),L8,NA())</f>
        <v>#N/A</v>
      </c>
      <c r="M9" s="4" t="str">
        <f>IF(A9&lt;('2. Syöttöarvot ja tulokset'!$C$21+1),'2. Syöttöarvot ja tulokset'!$C$75*'2. Syöttöarvot ja tulokset'!$C$73," ")</f>
        <v xml:space="preserve"> </v>
      </c>
      <c r="N9" s="4" t="str">
        <f>IF(A9&lt;('2. Syöttöarvot ja tulokset'!$C$21+1),M9/((1+$P$2)^A9)," ")</f>
        <v xml:space="preserve"> </v>
      </c>
      <c r="O9" s="4" t="str">
        <f>IF(A9&lt;('2. Syöttöarvot ja tulokset'!$C$21+1),'2. Syöttöarvot ja tulokset'!$C$73*'2. Syöttöarvot ja tulokset'!$C$75+O8," ")</f>
        <v xml:space="preserve"> </v>
      </c>
      <c r="P9" s="4" t="str">
        <f>IF(A9&lt;('2. Syöttöarvot ja tulokset'!$C$21+1),(G9+I9+H9+J9)/((1+$P$2)^A9)," ")</f>
        <v xml:space="preserve"> </v>
      </c>
      <c r="Q9" s="4" t="str">
        <f>IF(A9&lt;('2. Syöttöarvot ja tulokset'!$C$21+1),Q8+P9," ")</f>
        <v xml:space="preserve"> </v>
      </c>
      <c r="R9" s="4" t="e">
        <f>IF(A9&lt;('2. Syöttöarvot ja tulokset'!$C$21+1),R8+G9+I9+H9+J9+T9-$V$6,NA())</f>
        <v>#N/A</v>
      </c>
      <c r="S9" s="4" t="str">
        <f>IF(A9&lt;('2. Syöttöarvot ja tulokset'!$C$21+1),'2. Syöttöarvot ja tulokset'!$C$79*(R8)," ")</f>
        <v xml:space="preserve"> </v>
      </c>
      <c r="T9" s="4">
        <f t="shared" si="1"/>
        <v>0</v>
      </c>
      <c r="U9" s="4" t="e">
        <f>IF(A9&lt;('2. Syöttöarvot ja tulokset'!$C$21+1),U8+((G9+I9+H9+J9-$V$6+T9)/((1+$P$2)^A9)),NA())</f>
        <v>#N/A</v>
      </c>
      <c r="V9" s="4" t="str">
        <f>IF(A9&lt;('2. Syöttöarvot ja tulokset'!$C$21+1),V8+('2. Syöttöarvot ja tulokset'!$C$75*'2. Syöttöarvot ja tulokset'!$C$73)," ")</f>
        <v xml:space="preserve"> </v>
      </c>
      <c r="W9" s="4" t="e">
        <f>IF(A9&lt;('2. Syöttöarvot ja tulokset'!$C$21+1),W8+C9+Y9-$V$6,NA())</f>
        <v>#N/A</v>
      </c>
      <c r="X9" s="4" t="str">
        <f>IF(A9&lt;('2. Syöttöarvot ja tulokset'!$C$21+1),'2. Syöttöarvot ja tulokset'!$C$79*(W8)," ")</f>
        <v xml:space="preserve"> </v>
      </c>
      <c r="Y9" s="4">
        <f t="shared" si="2"/>
        <v>0</v>
      </c>
      <c r="Z9" s="4" t="e">
        <f>IF(A9&lt;('2. Syöttöarvot ja tulokset'!$C$21+1),Z8+((C9-$V$6+Y9)/((1+$P$2)^A9)),NA())</f>
        <v>#N/A</v>
      </c>
      <c r="AA9" s="4" t="str">
        <f>IF(A9&lt;('2. Syöttöarvot ja tulokset'!$C$21+1),AA8+G9+I9+H9+T9-$V$6," ")</f>
        <v xml:space="preserve"> </v>
      </c>
      <c r="AB9" s="20" t="e">
        <f>IF(A9&lt;('2. Syöttöarvot ja tulokset'!$C$21+1),AA9/L9,NA())</f>
        <v>#N/A</v>
      </c>
      <c r="AC9" s="29" t="str">
        <f>IF(A9&lt;('2. Syöttöarvot ja tulokset'!$C$21+1),AC8+C9+Y9-$V$6," ")</f>
        <v xml:space="preserve"> </v>
      </c>
      <c r="AD9" s="20" t="e">
        <f>IF(A9&lt;('2. Syöttöarvot ja tulokset'!$C$21+1),AC9/L9,NA())</f>
        <v>#N/A</v>
      </c>
      <c r="AE9" t="str">
        <f>IF(A9&lt;('2. Syöttöarvot ja tulokset'!$C$21+1),-'2. Syöttöarvot ja tulokset'!$C$122*A9," ")</f>
        <v xml:space="preserve"> </v>
      </c>
      <c r="AF9" t="e">
        <f>IF(A9&lt;('2. Syöttöarvot ja tulokset'!$C$21+1),AE9/1000,NA())</f>
        <v>#N/A</v>
      </c>
    </row>
    <row r="10" spans="1:32" x14ac:dyDescent="0.35">
      <c r="A10">
        <f t="shared" si="0"/>
        <v>5</v>
      </c>
      <c r="B10" t="str">
        <f>IF(A10&lt;('2. Syöttöarvot ja tulokset'!$C$21+1),A10," ")</f>
        <v xml:space="preserve"> </v>
      </c>
      <c r="C10" s="4" t="str">
        <f>IF(A10&lt;('2. Syöttöarvot ja tulokset'!$C$21+1),'2. Syöttöarvot ja tulokset'!$C$99+'2. Syöttöarvot ja tulokset'!$C$101," ")</f>
        <v xml:space="preserve"> </v>
      </c>
      <c r="D10" s="4" t="e">
        <f>IF(A10&lt;('2. Syöttöarvot ja tulokset'!$C$21+1),D9+C10,NA())</f>
        <v>#N/A</v>
      </c>
      <c r="E10" s="4" t="str">
        <f>IF(A10&lt;('2. Syöttöarvot ja tulokset'!$C$21+1),C10/((1+$P$2)^A10)," ")</f>
        <v xml:space="preserve"> </v>
      </c>
      <c r="F10" s="4" t="str">
        <f>IF(B10&lt;('2. Syöttöarvot ja tulokset'!$C$21+1),F9+E10," ")</f>
        <v xml:space="preserve"> </v>
      </c>
      <c r="G10" s="4" t="str">
        <f>IF(A10&lt;('2. Syöttöarvot ja tulokset'!$C$21+1),G9*(1+'2. Syöttöarvot ja tulokset'!$C$44)," ")</f>
        <v xml:space="preserve"> </v>
      </c>
      <c r="H10" s="4" t="str">
        <f>IF(A10&lt;('2. Syöttöarvot ja tulokset'!$C$21+1),H9*(1+'2. Syöttöarvot ja tulokset'!$C$56)," ")</f>
        <v xml:space="preserve"> </v>
      </c>
      <c r="I10" s="4" t="str">
        <f>IF(A10&lt;('2. Syöttöarvot ja tulokset'!$C$21+1),I9*(1+'2. Syöttöarvot ja tulokset'!$C$32)," ")</f>
        <v xml:space="preserve"> </v>
      </c>
      <c r="J10" s="4" t="str">
        <f>IF(A10&lt;('2. Syöttöarvot ja tulokset'!$C$21+1),J9*(1+'2. Syöttöarvot ja tulokset'!$C$66)," ")</f>
        <v xml:space="preserve"> </v>
      </c>
      <c r="K10" s="4" t="e">
        <f>IF(A10&lt;('2. Syöttöarvot ja tulokset'!$C$21+1),K9+(G10+I10+H10+J10),NA())</f>
        <v>#N/A</v>
      </c>
      <c r="L10" s="4" t="e">
        <f>IF(A10&lt;('2. Syöttöarvot ja tulokset'!$C$21+1),L9,NA())</f>
        <v>#N/A</v>
      </c>
      <c r="M10" s="4" t="str">
        <f>IF(A10&lt;('2. Syöttöarvot ja tulokset'!$C$21+1),'2. Syöttöarvot ja tulokset'!$C$75*'2. Syöttöarvot ja tulokset'!$C$73," ")</f>
        <v xml:space="preserve"> </v>
      </c>
      <c r="N10" s="4" t="str">
        <f>IF(A10&lt;('2. Syöttöarvot ja tulokset'!$C$21+1),M10/((1+$P$2)^A10)," ")</f>
        <v xml:space="preserve"> </v>
      </c>
      <c r="O10" s="4" t="str">
        <f>IF(A10&lt;('2. Syöttöarvot ja tulokset'!$C$21+1),'2. Syöttöarvot ja tulokset'!$C$73*'2. Syöttöarvot ja tulokset'!$C$75+O9," ")</f>
        <v xml:space="preserve"> </v>
      </c>
      <c r="P10" s="4" t="str">
        <f>IF(A10&lt;('2. Syöttöarvot ja tulokset'!$C$21+1),(G10+I10+H10+J10)/((1+$P$2)^A10)," ")</f>
        <v xml:space="preserve"> </v>
      </c>
      <c r="Q10" s="4" t="str">
        <f>IF(A10&lt;('2. Syöttöarvot ja tulokset'!$C$21+1),Q9+P10," ")</f>
        <v xml:space="preserve"> </v>
      </c>
      <c r="R10" s="4" t="e">
        <f>IF(A10&lt;('2. Syöttöarvot ja tulokset'!$C$21+1),R9+G10+I10+H10+J10+T10-$V$6,NA())</f>
        <v>#N/A</v>
      </c>
      <c r="S10" s="4" t="str">
        <f>IF(A10&lt;('2. Syöttöarvot ja tulokset'!$C$21+1),'2. Syöttöarvot ja tulokset'!$C$79*(R9)," ")</f>
        <v xml:space="preserve"> </v>
      </c>
      <c r="T10" s="4">
        <f t="shared" si="1"/>
        <v>0</v>
      </c>
      <c r="U10" s="4" t="e">
        <f>IF(A10&lt;('2. Syöttöarvot ja tulokset'!$C$21+1),U9+((G10+I10+H10+J10-$V$6+T10)/((1+$P$2)^A10)),NA())</f>
        <v>#N/A</v>
      </c>
      <c r="V10" s="4" t="str">
        <f>IF(A10&lt;('2. Syöttöarvot ja tulokset'!$C$21+1),V9+('2. Syöttöarvot ja tulokset'!$C$75*'2. Syöttöarvot ja tulokset'!$C$73)," ")</f>
        <v xml:space="preserve"> </v>
      </c>
      <c r="W10" s="4" t="e">
        <f>IF(A10&lt;('2. Syöttöarvot ja tulokset'!$C$21+1),W9+C10+Y10-$V$6,NA())</f>
        <v>#N/A</v>
      </c>
      <c r="X10" s="4" t="str">
        <f>IF(A10&lt;('2. Syöttöarvot ja tulokset'!$C$21+1),'2. Syöttöarvot ja tulokset'!$C$79*(W9)," ")</f>
        <v xml:space="preserve"> </v>
      </c>
      <c r="Y10" s="4">
        <f t="shared" si="2"/>
        <v>0</v>
      </c>
      <c r="Z10" s="4" t="e">
        <f>IF(A10&lt;('2. Syöttöarvot ja tulokset'!$C$21+1),Z9+((C10-$V$6+Y10)/((1+$P$2)^A10)),NA())</f>
        <v>#N/A</v>
      </c>
      <c r="AA10" s="4" t="str">
        <f>IF(A10&lt;('2. Syöttöarvot ja tulokset'!$C$21+1),AA9+G10+I10+H10+T10-$V$6," ")</f>
        <v xml:space="preserve"> </v>
      </c>
      <c r="AB10" s="20" t="e">
        <f>IF(A10&lt;('2. Syöttöarvot ja tulokset'!$C$21+1),AA10/L10,NA())</f>
        <v>#N/A</v>
      </c>
      <c r="AC10" s="29" t="str">
        <f>IF(A10&lt;('2. Syöttöarvot ja tulokset'!$C$21+1),AC9+C10+Y10-$V$6," ")</f>
        <v xml:space="preserve"> </v>
      </c>
      <c r="AD10" s="20" t="e">
        <f>IF(A10&lt;('2. Syöttöarvot ja tulokset'!$C$21+1),AC10/L10,NA())</f>
        <v>#N/A</v>
      </c>
      <c r="AE10" t="str">
        <f>IF(A10&lt;('2. Syöttöarvot ja tulokset'!$C$21+1),-'2. Syöttöarvot ja tulokset'!$C$122*A10," ")</f>
        <v xml:space="preserve"> </v>
      </c>
      <c r="AF10" t="e">
        <f>IF(A10&lt;('2. Syöttöarvot ja tulokset'!$C$21+1),AE10/1000,NA())</f>
        <v>#N/A</v>
      </c>
    </row>
    <row r="11" spans="1:32" x14ac:dyDescent="0.35">
      <c r="A11">
        <f t="shared" si="0"/>
        <v>6</v>
      </c>
      <c r="B11" t="str">
        <f>IF(A11&lt;('2. Syöttöarvot ja tulokset'!$C$21+1),A11," ")</f>
        <v xml:space="preserve"> </v>
      </c>
      <c r="C11" s="4" t="str">
        <f>IF(A11&lt;('2. Syöttöarvot ja tulokset'!$C$21+1),'2. Syöttöarvot ja tulokset'!$C$99+'2. Syöttöarvot ja tulokset'!$C$101," ")</f>
        <v xml:space="preserve"> </v>
      </c>
      <c r="D11" s="4" t="e">
        <f>IF(A11&lt;('2. Syöttöarvot ja tulokset'!$C$21+1),D10+C11,NA())</f>
        <v>#N/A</v>
      </c>
      <c r="E11" s="4" t="str">
        <f>IF(A11&lt;('2. Syöttöarvot ja tulokset'!$C$21+1),C11/((1+$P$2)^A11)," ")</f>
        <v xml:space="preserve"> </v>
      </c>
      <c r="F11" s="4" t="str">
        <f>IF(B11&lt;('2. Syöttöarvot ja tulokset'!$C$21+1),F10+E11," ")</f>
        <v xml:space="preserve"> </v>
      </c>
      <c r="G11" s="4" t="str">
        <f>IF(A11&lt;('2. Syöttöarvot ja tulokset'!$C$21+1),G10*(1+'2. Syöttöarvot ja tulokset'!$C$44)," ")</f>
        <v xml:space="preserve"> </v>
      </c>
      <c r="H11" s="4" t="str">
        <f>IF(A11&lt;('2. Syöttöarvot ja tulokset'!$C$21+1),H10*(1+'2. Syöttöarvot ja tulokset'!$C$56)," ")</f>
        <v xml:space="preserve"> </v>
      </c>
      <c r="I11" s="4" t="str">
        <f>IF(A11&lt;('2. Syöttöarvot ja tulokset'!$C$21+1),I10*(1+'2. Syöttöarvot ja tulokset'!$C$32)," ")</f>
        <v xml:space="preserve"> </v>
      </c>
      <c r="J11" s="4" t="str">
        <f>IF(A11&lt;('2. Syöttöarvot ja tulokset'!$C$21+1),J10*(1+'2. Syöttöarvot ja tulokset'!$C$66)," ")</f>
        <v xml:space="preserve"> </v>
      </c>
      <c r="K11" s="4" t="e">
        <f>IF(A11&lt;('2. Syöttöarvot ja tulokset'!$C$21+1),K10+(G11+I11+H11+J11),NA())</f>
        <v>#N/A</v>
      </c>
      <c r="L11" s="4" t="e">
        <f>IF(A11&lt;('2. Syöttöarvot ja tulokset'!$C$21+1),L10,NA())</f>
        <v>#N/A</v>
      </c>
      <c r="M11" s="4" t="str">
        <f>IF(A11&lt;('2. Syöttöarvot ja tulokset'!$C$21+1),'2. Syöttöarvot ja tulokset'!$C$75*'2. Syöttöarvot ja tulokset'!$C$73," ")</f>
        <v xml:space="preserve"> </v>
      </c>
      <c r="N11" s="4" t="str">
        <f>IF(A11&lt;('2. Syöttöarvot ja tulokset'!$C$21+1),M11/((1+$P$2)^A11)," ")</f>
        <v xml:space="preserve"> </v>
      </c>
      <c r="O11" s="4" t="str">
        <f>IF(A11&lt;('2. Syöttöarvot ja tulokset'!$C$21+1),'2. Syöttöarvot ja tulokset'!$C$73*'2. Syöttöarvot ja tulokset'!$C$75+O10," ")</f>
        <v xml:space="preserve"> </v>
      </c>
      <c r="P11" s="4" t="str">
        <f>IF(A11&lt;('2. Syöttöarvot ja tulokset'!$C$21+1),(G11+I11+H11+J11)/((1+$P$2)^A11)," ")</f>
        <v xml:space="preserve"> </v>
      </c>
      <c r="Q11" s="4" t="str">
        <f>IF(A11&lt;('2. Syöttöarvot ja tulokset'!$C$21+1),Q10+P11," ")</f>
        <v xml:space="preserve"> </v>
      </c>
      <c r="R11" s="4" t="e">
        <f>IF(A11&lt;('2. Syöttöarvot ja tulokset'!$C$21+1),R10+G11+I11+H11+J11+T11-$V$6,NA())</f>
        <v>#N/A</v>
      </c>
      <c r="S11" s="4" t="str">
        <f>IF(A11&lt;('2. Syöttöarvot ja tulokset'!$C$21+1),'2. Syöttöarvot ja tulokset'!$C$79*(R10)," ")</f>
        <v xml:space="preserve"> </v>
      </c>
      <c r="T11" s="4">
        <f t="shared" si="1"/>
        <v>0</v>
      </c>
      <c r="U11" s="4" t="e">
        <f>IF(A11&lt;('2. Syöttöarvot ja tulokset'!$C$21+1),U10+((G11+I11+H11+J11-$V$6+T11)/((1+$P$2)^A11)),NA())</f>
        <v>#N/A</v>
      </c>
      <c r="V11" s="4" t="str">
        <f>IF(A11&lt;('2. Syöttöarvot ja tulokset'!$C$21+1),V10+('2. Syöttöarvot ja tulokset'!$C$75*'2. Syöttöarvot ja tulokset'!$C$73)," ")</f>
        <v xml:space="preserve"> </v>
      </c>
      <c r="W11" s="4" t="e">
        <f>IF(A11&lt;('2. Syöttöarvot ja tulokset'!$C$21+1),W10+C11+Y11-$V$6,NA())</f>
        <v>#N/A</v>
      </c>
      <c r="X11" s="4" t="str">
        <f>IF(A11&lt;('2. Syöttöarvot ja tulokset'!$C$21+1),'2. Syöttöarvot ja tulokset'!$C$79*(W10)," ")</f>
        <v xml:space="preserve"> </v>
      </c>
      <c r="Y11" s="4">
        <f t="shared" si="2"/>
        <v>0</v>
      </c>
      <c r="Z11" s="4" t="e">
        <f>IF(A11&lt;('2. Syöttöarvot ja tulokset'!$C$21+1),Z10+((C11-$V$6+Y11)/((1+$P$2)^A11)),NA())</f>
        <v>#N/A</v>
      </c>
      <c r="AA11" s="4" t="str">
        <f>IF(A11&lt;('2. Syöttöarvot ja tulokset'!$C$21+1),AA10+G11+I11+H11+T11-$V$6," ")</f>
        <v xml:space="preserve"> </v>
      </c>
      <c r="AB11" s="20" t="e">
        <f>IF(A11&lt;('2. Syöttöarvot ja tulokset'!$C$21+1),AA11/L11,NA())</f>
        <v>#N/A</v>
      </c>
      <c r="AC11" s="29" t="str">
        <f>IF(A11&lt;('2. Syöttöarvot ja tulokset'!$C$21+1),AC10+C11+Y11-$V$6," ")</f>
        <v xml:space="preserve"> </v>
      </c>
      <c r="AD11" s="20" t="e">
        <f>IF(A11&lt;('2. Syöttöarvot ja tulokset'!$C$21+1),AC11/L11,NA())</f>
        <v>#N/A</v>
      </c>
      <c r="AE11" t="str">
        <f>IF(A11&lt;('2. Syöttöarvot ja tulokset'!$C$21+1),-'2. Syöttöarvot ja tulokset'!$C$122*A11," ")</f>
        <v xml:space="preserve"> </v>
      </c>
      <c r="AF11" t="e">
        <f>IF(A11&lt;('2. Syöttöarvot ja tulokset'!$C$21+1),AE11/1000,NA())</f>
        <v>#N/A</v>
      </c>
    </row>
    <row r="12" spans="1:32" x14ac:dyDescent="0.35">
      <c r="A12">
        <f t="shared" si="0"/>
        <v>7</v>
      </c>
      <c r="B12" t="str">
        <f>IF(A12&lt;('2. Syöttöarvot ja tulokset'!$C$21+1),A12," ")</f>
        <v xml:space="preserve"> </v>
      </c>
      <c r="C12" s="4" t="str">
        <f>IF(A12&lt;('2. Syöttöarvot ja tulokset'!$C$21+1),'2. Syöttöarvot ja tulokset'!$C$99+'2. Syöttöarvot ja tulokset'!$C$101," ")</f>
        <v xml:space="preserve"> </v>
      </c>
      <c r="D12" s="4" t="e">
        <f>IF(A12&lt;('2. Syöttöarvot ja tulokset'!$C$21+1),D11+C12,NA())</f>
        <v>#N/A</v>
      </c>
      <c r="E12" s="4" t="str">
        <f>IF(A12&lt;('2. Syöttöarvot ja tulokset'!$C$21+1),C12/((1+$P$2)^A12)," ")</f>
        <v xml:space="preserve"> </v>
      </c>
      <c r="F12" s="4" t="str">
        <f>IF(B12&lt;('2. Syöttöarvot ja tulokset'!$C$21+1),F11+E12," ")</f>
        <v xml:space="preserve"> </v>
      </c>
      <c r="G12" s="4" t="str">
        <f>IF(A12&lt;('2. Syöttöarvot ja tulokset'!$C$21+1),G11*(1+'2. Syöttöarvot ja tulokset'!$C$44)," ")</f>
        <v xml:space="preserve"> </v>
      </c>
      <c r="H12" s="4" t="str">
        <f>IF(A12&lt;('2. Syöttöarvot ja tulokset'!$C$21+1),H11*(1+'2. Syöttöarvot ja tulokset'!$C$56)," ")</f>
        <v xml:space="preserve"> </v>
      </c>
      <c r="I12" s="4" t="str">
        <f>IF(A12&lt;('2. Syöttöarvot ja tulokset'!$C$21+1),I11*(1+'2. Syöttöarvot ja tulokset'!$C$32)," ")</f>
        <v xml:space="preserve"> </v>
      </c>
      <c r="J12" s="4" t="str">
        <f>IF(A12&lt;('2. Syöttöarvot ja tulokset'!$C$21+1),J11*(1+'2. Syöttöarvot ja tulokset'!$C$66)," ")</f>
        <v xml:space="preserve"> </v>
      </c>
      <c r="K12" s="4" t="e">
        <f>IF(A12&lt;('2. Syöttöarvot ja tulokset'!$C$21+1),K11+(G12+I12+H12+J12),NA())</f>
        <v>#N/A</v>
      </c>
      <c r="L12" s="4" t="e">
        <f>IF(A12&lt;('2. Syöttöarvot ja tulokset'!$C$21+1),L11,NA())</f>
        <v>#N/A</v>
      </c>
      <c r="M12" s="4" t="str">
        <f>IF(A12&lt;('2. Syöttöarvot ja tulokset'!$C$21+1),'2. Syöttöarvot ja tulokset'!$C$75*'2. Syöttöarvot ja tulokset'!$C$73," ")</f>
        <v xml:space="preserve"> </v>
      </c>
      <c r="N12" s="4" t="str">
        <f>IF(A12&lt;('2. Syöttöarvot ja tulokset'!$C$21+1),M12/((1+$P$2)^A12)," ")</f>
        <v xml:space="preserve"> </v>
      </c>
      <c r="O12" s="4" t="str">
        <f>IF(A12&lt;('2. Syöttöarvot ja tulokset'!$C$21+1),'2. Syöttöarvot ja tulokset'!$C$73*'2. Syöttöarvot ja tulokset'!$C$75+O11," ")</f>
        <v xml:space="preserve"> </v>
      </c>
      <c r="P12" s="4" t="str">
        <f>IF(A12&lt;('2. Syöttöarvot ja tulokset'!$C$21+1),(G12+I12+H12+J12)/((1+$P$2)^A12)," ")</f>
        <v xml:space="preserve"> </v>
      </c>
      <c r="Q12" s="4" t="str">
        <f>IF(A12&lt;('2. Syöttöarvot ja tulokset'!$C$21+1),Q11+P12," ")</f>
        <v xml:space="preserve"> </v>
      </c>
      <c r="R12" s="4" t="e">
        <f>IF(A12&lt;('2. Syöttöarvot ja tulokset'!$C$21+1),R11+G12+I12+H12+J12+T12-$V$6,NA())</f>
        <v>#N/A</v>
      </c>
      <c r="S12" s="4" t="str">
        <f>IF(A12&lt;('2. Syöttöarvot ja tulokset'!$C$21+1),'2. Syöttöarvot ja tulokset'!$C$79*(R11)," ")</f>
        <v xml:space="preserve"> </v>
      </c>
      <c r="T12" s="4">
        <f t="shared" si="1"/>
        <v>0</v>
      </c>
      <c r="U12" s="4" t="e">
        <f>IF(A12&lt;('2. Syöttöarvot ja tulokset'!$C$21+1),U11+((G12+I12+H12+J12-$V$6+T12)/((1+$P$2)^A12)),NA())</f>
        <v>#N/A</v>
      </c>
      <c r="V12" s="4" t="str">
        <f>IF(A12&lt;('2. Syöttöarvot ja tulokset'!$C$21+1),V11+('2. Syöttöarvot ja tulokset'!$C$75*'2. Syöttöarvot ja tulokset'!$C$73)," ")</f>
        <v xml:space="preserve"> </v>
      </c>
      <c r="W12" s="4" t="e">
        <f>IF(A12&lt;('2. Syöttöarvot ja tulokset'!$C$21+1),W11+C12+Y12-$V$6,NA())</f>
        <v>#N/A</v>
      </c>
      <c r="X12" s="4" t="str">
        <f>IF(A12&lt;('2. Syöttöarvot ja tulokset'!$C$21+1),'2. Syöttöarvot ja tulokset'!$C$79*(W11)," ")</f>
        <v xml:space="preserve"> </v>
      </c>
      <c r="Y12" s="4">
        <f t="shared" si="2"/>
        <v>0</v>
      </c>
      <c r="Z12" s="4" t="e">
        <f>IF(A12&lt;('2. Syöttöarvot ja tulokset'!$C$21+1),Z11+((C12-$V$6+Y12)/((1+$P$2)^A12)),NA())</f>
        <v>#N/A</v>
      </c>
      <c r="AA12" s="4" t="str">
        <f>IF(A12&lt;('2. Syöttöarvot ja tulokset'!$C$21+1),AA11+G12+I12+H12+T12-$V$6," ")</f>
        <v xml:space="preserve"> </v>
      </c>
      <c r="AB12" s="20" t="e">
        <f>IF(A12&lt;('2. Syöttöarvot ja tulokset'!$C$21+1),AA12/L12,NA())</f>
        <v>#N/A</v>
      </c>
      <c r="AC12" s="29" t="str">
        <f>IF(A12&lt;('2. Syöttöarvot ja tulokset'!$C$21+1),AC11+C12+Y12-$V$6," ")</f>
        <v xml:space="preserve"> </v>
      </c>
      <c r="AD12" s="20" t="e">
        <f>IF(A12&lt;('2. Syöttöarvot ja tulokset'!$C$21+1),AC12/L12,NA())</f>
        <v>#N/A</v>
      </c>
      <c r="AE12" t="str">
        <f>IF(A12&lt;('2. Syöttöarvot ja tulokset'!$C$21+1),-'2. Syöttöarvot ja tulokset'!$C$122*A12," ")</f>
        <v xml:space="preserve"> </v>
      </c>
      <c r="AF12" t="e">
        <f>IF(A12&lt;('2. Syöttöarvot ja tulokset'!$C$21+1),AE12/1000,NA())</f>
        <v>#N/A</v>
      </c>
    </row>
    <row r="13" spans="1:32" x14ac:dyDescent="0.35">
      <c r="A13">
        <f t="shared" si="0"/>
        <v>8</v>
      </c>
      <c r="B13" t="str">
        <f>IF(A13&lt;('2. Syöttöarvot ja tulokset'!$C$21+1),A13," ")</f>
        <v xml:space="preserve"> </v>
      </c>
      <c r="C13" s="4" t="str">
        <f>IF(A13&lt;('2. Syöttöarvot ja tulokset'!$C$21+1),'2. Syöttöarvot ja tulokset'!$C$99+'2. Syöttöarvot ja tulokset'!$C$101," ")</f>
        <v xml:space="preserve"> </v>
      </c>
      <c r="D13" s="4" t="e">
        <f>IF(A13&lt;('2. Syöttöarvot ja tulokset'!$C$21+1),D12+C13,NA())</f>
        <v>#N/A</v>
      </c>
      <c r="E13" s="4" t="str">
        <f>IF(A13&lt;('2. Syöttöarvot ja tulokset'!$C$21+1),C13/((1+$P$2)^A13)," ")</f>
        <v xml:space="preserve"> </v>
      </c>
      <c r="F13" s="4" t="str">
        <f>IF(B13&lt;('2. Syöttöarvot ja tulokset'!$C$21+1),F12+E13," ")</f>
        <v xml:space="preserve"> </v>
      </c>
      <c r="G13" s="4" t="str">
        <f>IF(A13&lt;('2. Syöttöarvot ja tulokset'!$C$21+1),G12*(1+'2. Syöttöarvot ja tulokset'!$C$44)," ")</f>
        <v xml:space="preserve"> </v>
      </c>
      <c r="H13" s="4" t="str">
        <f>IF(A13&lt;('2. Syöttöarvot ja tulokset'!$C$21+1),H12*(1+'2. Syöttöarvot ja tulokset'!$C$56)," ")</f>
        <v xml:space="preserve"> </v>
      </c>
      <c r="I13" s="4" t="str">
        <f>IF(A13&lt;('2. Syöttöarvot ja tulokset'!$C$21+1),I12*(1+'2. Syöttöarvot ja tulokset'!$C$32)," ")</f>
        <v xml:space="preserve"> </v>
      </c>
      <c r="J13" s="4" t="str">
        <f>IF(A13&lt;('2. Syöttöarvot ja tulokset'!$C$21+1),J12*(1+'2. Syöttöarvot ja tulokset'!$C$66)," ")</f>
        <v xml:space="preserve"> </v>
      </c>
      <c r="K13" s="4" t="e">
        <f>IF(A13&lt;('2. Syöttöarvot ja tulokset'!$C$21+1),K12+(G13+I13+H13+J13),NA())</f>
        <v>#N/A</v>
      </c>
      <c r="L13" s="4" t="e">
        <f>IF(A13&lt;('2. Syöttöarvot ja tulokset'!$C$21+1),L12,NA())</f>
        <v>#N/A</v>
      </c>
      <c r="M13" s="4" t="str">
        <f>IF(A13&lt;('2. Syöttöarvot ja tulokset'!$C$21+1),'2. Syöttöarvot ja tulokset'!$C$75*'2. Syöttöarvot ja tulokset'!$C$73," ")</f>
        <v xml:space="preserve"> </v>
      </c>
      <c r="N13" s="4" t="str">
        <f>IF(A13&lt;('2. Syöttöarvot ja tulokset'!$C$21+1),M13/((1+$P$2)^A13)," ")</f>
        <v xml:space="preserve"> </v>
      </c>
      <c r="O13" s="4" t="str">
        <f>IF(A13&lt;('2. Syöttöarvot ja tulokset'!$C$21+1),'2. Syöttöarvot ja tulokset'!$C$73*'2. Syöttöarvot ja tulokset'!$C$75+O12," ")</f>
        <v xml:space="preserve"> </v>
      </c>
      <c r="P13" s="4" t="str">
        <f>IF(A13&lt;('2. Syöttöarvot ja tulokset'!$C$21+1),(G13+I13+H13+J13)/((1+$P$2)^A13)," ")</f>
        <v xml:space="preserve"> </v>
      </c>
      <c r="Q13" s="4" t="str">
        <f>IF(A13&lt;('2. Syöttöarvot ja tulokset'!$C$21+1),Q12+P13," ")</f>
        <v xml:space="preserve"> </v>
      </c>
      <c r="R13" s="4" t="e">
        <f>IF(A13&lt;('2. Syöttöarvot ja tulokset'!$C$21+1),R12+G13+I13+H13+J13+T13-$V$6,NA())</f>
        <v>#N/A</v>
      </c>
      <c r="S13" s="4" t="str">
        <f>IF(A13&lt;('2. Syöttöarvot ja tulokset'!$C$21+1),'2. Syöttöarvot ja tulokset'!$C$79*(R12)," ")</f>
        <v xml:space="preserve"> </v>
      </c>
      <c r="T13" s="4">
        <f t="shared" si="1"/>
        <v>0</v>
      </c>
      <c r="U13" s="4" t="e">
        <f>IF(A13&lt;('2. Syöttöarvot ja tulokset'!$C$21+1),U12+((G13+I13+H13+J13-$V$6+T13)/((1+$P$2)^A13)),NA())</f>
        <v>#N/A</v>
      </c>
      <c r="V13" s="4" t="str">
        <f>IF(A13&lt;('2. Syöttöarvot ja tulokset'!$C$21+1),V12+('2. Syöttöarvot ja tulokset'!$C$75*'2. Syöttöarvot ja tulokset'!$C$73)," ")</f>
        <v xml:space="preserve"> </v>
      </c>
      <c r="W13" s="4" t="e">
        <f>IF(A13&lt;('2. Syöttöarvot ja tulokset'!$C$21+1),W12+C13+Y13-$V$6,NA())</f>
        <v>#N/A</v>
      </c>
      <c r="X13" s="4" t="str">
        <f>IF(A13&lt;('2. Syöttöarvot ja tulokset'!$C$21+1),'2. Syöttöarvot ja tulokset'!$C$79*(W12)," ")</f>
        <v xml:space="preserve"> </v>
      </c>
      <c r="Y13" s="4">
        <f t="shared" si="2"/>
        <v>0</v>
      </c>
      <c r="Z13" s="4" t="e">
        <f>IF(A13&lt;('2. Syöttöarvot ja tulokset'!$C$21+1),Z12+((C13-$V$6+Y13)/((1+$P$2)^A13)),NA())</f>
        <v>#N/A</v>
      </c>
      <c r="AA13" s="4" t="str">
        <f>IF(A13&lt;('2. Syöttöarvot ja tulokset'!$C$21+1),AA12+G13+I13+H13+T13-$V$6," ")</f>
        <v xml:space="preserve"> </v>
      </c>
      <c r="AB13" s="20" t="e">
        <f>IF(A13&lt;('2. Syöttöarvot ja tulokset'!$C$21+1),AA13/L13,NA())</f>
        <v>#N/A</v>
      </c>
      <c r="AC13" s="29" t="str">
        <f>IF(A13&lt;('2. Syöttöarvot ja tulokset'!$C$21+1),AC12+C13+Y13-$V$6," ")</f>
        <v xml:space="preserve"> </v>
      </c>
      <c r="AD13" s="20" t="e">
        <f>IF(A13&lt;('2. Syöttöarvot ja tulokset'!$C$21+1),AC13/L13,NA())</f>
        <v>#N/A</v>
      </c>
      <c r="AE13" t="str">
        <f>IF(A13&lt;('2. Syöttöarvot ja tulokset'!$C$21+1),-'2. Syöttöarvot ja tulokset'!$C$122*A13," ")</f>
        <v xml:space="preserve"> </v>
      </c>
      <c r="AF13" t="e">
        <f>IF(A13&lt;('2. Syöttöarvot ja tulokset'!$C$21+1),AE13/1000,NA())</f>
        <v>#N/A</v>
      </c>
    </row>
    <row r="14" spans="1:32" x14ac:dyDescent="0.35">
      <c r="A14">
        <f t="shared" si="0"/>
        <v>9</v>
      </c>
      <c r="B14" t="str">
        <f>IF(A14&lt;('2. Syöttöarvot ja tulokset'!$C$21+1),A14," ")</f>
        <v xml:space="preserve"> </v>
      </c>
      <c r="C14" s="4" t="str">
        <f>IF(A14&lt;('2. Syöttöarvot ja tulokset'!$C$21+1),'2. Syöttöarvot ja tulokset'!$C$99+'2. Syöttöarvot ja tulokset'!$C$101," ")</f>
        <v xml:space="preserve"> </v>
      </c>
      <c r="D14" s="4" t="e">
        <f>IF(A14&lt;('2. Syöttöarvot ja tulokset'!$C$21+1),D13+C14,NA())</f>
        <v>#N/A</v>
      </c>
      <c r="E14" s="4" t="str">
        <f>IF(A14&lt;('2. Syöttöarvot ja tulokset'!$C$21+1),C14/((1+$P$2)^A14)," ")</f>
        <v xml:space="preserve"> </v>
      </c>
      <c r="F14" s="4" t="str">
        <f>IF(B14&lt;('2. Syöttöarvot ja tulokset'!$C$21+1),F13+E14," ")</f>
        <v xml:space="preserve"> </v>
      </c>
      <c r="G14" s="4" t="str">
        <f>IF(A14&lt;('2. Syöttöarvot ja tulokset'!$C$21+1),G13*(1+'2. Syöttöarvot ja tulokset'!$C$44)," ")</f>
        <v xml:space="preserve"> </v>
      </c>
      <c r="H14" s="4" t="str">
        <f>IF(A14&lt;('2. Syöttöarvot ja tulokset'!$C$21+1),H13*(1+'2. Syöttöarvot ja tulokset'!$C$56)," ")</f>
        <v xml:space="preserve"> </v>
      </c>
      <c r="I14" s="4" t="str">
        <f>IF(A14&lt;('2. Syöttöarvot ja tulokset'!$C$21+1),I13*(1+'2. Syöttöarvot ja tulokset'!$C$32)," ")</f>
        <v xml:space="preserve"> </v>
      </c>
      <c r="J14" s="4" t="str">
        <f>IF(A14&lt;('2. Syöttöarvot ja tulokset'!$C$21+1),J13*(1+'2. Syöttöarvot ja tulokset'!$C$66)," ")</f>
        <v xml:space="preserve"> </v>
      </c>
      <c r="K14" s="4" t="e">
        <f>IF(A14&lt;('2. Syöttöarvot ja tulokset'!$C$21+1),K13+(G14+I14+H14+J14),NA())</f>
        <v>#N/A</v>
      </c>
      <c r="L14" s="4" t="e">
        <f>IF(A14&lt;('2. Syöttöarvot ja tulokset'!$C$21+1),L13,NA())</f>
        <v>#N/A</v>
      </c>
      <c r="M14" s="4" t="str">
        <f>IF(A14&lt;('2. Syöttöarvot ja tulokset'!$C$21+1),'2. Syöttöarvot ja tulokset'!$C$75*'2. Syöttöarvot ja tulokset'!$C$73," ")</f>
        <v xml:space="preserve"> </v>
      </c>
      <c r="N14" s="4" t="str">
        <f>IF(A14&lt;('2. Syöttöarvot ja tulokset'!$C$21+1),M14/((1+$P$2)^A14)," ")</f>
        <v xml:space="preserve"> </v>
      </c>
      <c r="O14" s="4" t="str">
        <f>IF(A14&lt;('2. Syöttöarvot ja tulokset'!$C$21+1),'2. Syöttöarvot ja tulokset'!$C$73*'2. Syöttöarvot ja tulokset'!$C$75+O13," ")</f>
        <v xml:space="preserve"> </v>
      </c>
      <c r="P14" s="4" t="str">
        <f>IF(A14&lt;('2. Syöttöarvot ja tulokset'!$C$21+1),(G14+I14+H14+J14)/((1+$P$2)^A14)," ")</f>
        <v xml:space="preserve"> </v>
      </c>
      <c r="Q14" s="4" t="str">
        <f>IF(A14&lt;('2. Syöttöarvot ja tulokset'!$C$21+1),Q13+P14," ")</f>
        <v xml:space="preserve"> </v>
      </c>
      <c r="R14" s="4" t="e">
        <f>IF(A14&lt;('2. Syöttöarvot ja tulokset'!$C$21+1),R13+G14+I14+H14+J14+T14-$V$6,NA())</f>
        <v>#N/A</v>
      </c>
      <c r="S14" s="4" t="str">
        <f>IF(A14&lt;('2. Syöttöarvot ja tulokset'!$C$21+1),'2. Syöttöarvot ja tulokset'!$C$79*(R13)," ")</f>
        <v xml:space="preserve"> </v>
      </c>
      <c r="T14" s="4">
        <f t="shared" si="1"/>
        <v>0</v>
      </c>
      <c r="U14" s="4" t="e">
        <f>IF(A14&lt;('2. Syöttöarvot ja tulokset'!$C$21+1),U13+((G14+I14+H14+J14-$V$6+T14)/((1+$P$2)^A14)),NA())</f>
        <v>#N/A</v>
      </c>
      <c r="V14" s="4" t="str">
        <f>IF(A14&lt;('2. Syöttöarvot ja tulokset'!$C$21+1),V13+('2. Syöttöarvot ja tulokset'!$C$75*'2. Syöttöarvot ja tulokset'!$C$73)," ")</f>
        <v xml:space="preserve"> </v>
      </c>
      <c r="W14" s="4" t="e">
        <f>IF(A14&lt;('2. Syöttöarvot ja tulokset'!$C$21+1),W13+C14+Y14-$V$6,NA())</f>
        <v>#N/A</v>
      </c>
      <c r="X14" s="4" t="str">
        <f>IF(A14&lt;('2. Syöttöarvot ja tulokset'!$C$21+1),'2. Syöttöarvot ja tulokset'!$C$79*(W13)," ")</f>
        <v xml:space="preserve"> </v>
      </c>
      <c r="Y14" s="4">
        <f t="shared" si="2"/>
        <v>0</v>
      </c>
      <c r="Z14" s="4" t="e">
        <f>IF(A14&lt;('2. Syöttöarvot ja tulokset'!$C$21+1),Z13+((C14-$V$6+Y14)/((1+$P$2)^A14)),NA())</f>
        <v>#N/A</v>
      </c>
      <c r="AA14" s="4" t="str">
        <f>IF(A14&lt;('2. Syöttöarvot ja tulokset'!$C$21+1),AA13+G14+I14+H14+T14-$V$6," ")</f>
        <v xml:space="preserve"> </v>
      </c>
      <c r="AB14" s="20" t="e">
        <f>IF(A14&lt;('2. Syöttöarvot ja tulokset'!$C$21+1),AA14/L14,NA())</f>
        <v>#N/A</v>
      </c>
      <c r="AC14" s="29" t="str">
        <f>IF(A14&lt;('2. Syöttöarvot ja tulokset'!$C$21+1),AC13+C14+Y14-$V$6," ")</f>
        <v xml:space="preserve"> </v>
      </c>
      <c r="AD14" s="20" t="e">
        <f>IF(A14&lt;('2. Syöttöarvot ja tulokset'!$C$21+1),AC14/L14,NA())</f>
        <v>#N/A</v>
      </c>
      <c r="AE14" t="str">
        <f>IF(A14&lt;('2. Syöttöarvot ja tulokset'!$C$21+1),-'2. Syöttöarvot ja tulokset'!$C$122*A14," ")</f>
        <v xml:space="preserve"> </v>
      </c>
      <c r="AF14" t="e">
        <f>IF(A14&lt;('2. Syöttöarvot ja tulokset'!$C$21+1),AE14/1000,NA())</f>
        <v>#N/A</v>
      </c>
    </row>
    <row r="15" spans="1:32" x14ac:dyDescent="0.35">
      <c r="A15">
        <f t="shared" si="0"/>
        <v>10</v>
      </c>
      <c r="B15" t="str">
        <f>IF(A15&lt;('2. Syöttöarvot ja tulokset'!$C$21+1),A15," ")</f>
        <v xml:space="preserve"> </v>
      </c>
      <c r="C15" s="4" t="str">
        <f>IF(A15&lt;('2. Syöttöarvot ja tulokset'!$C$21+1),'2. Syöttöarvot ja tulokset'!$C$99+'2. Syöttöarvot ja tulokset'!$C$101," ")</f>
        <v xml:space="preserve"> </v>
      </c>
      <c r="D15" s="4" t="e">
        <f>IF(A15&lt;('2. Syöttöarvot ja tulokset'!$C$21+1),D14+C15,NA())</f>
        <v>#N/A</v>
      </c>
      <c r="E15" s="4" t="str">
        <f>IF(A15&lt;('2. Syöttöarvot ja tulokset'!$C$21+1),C15/((1+$P$2)^A15)," ")</f>
        <v xml:space="preserve"> </v>
      </c>
      <c r="F15" s="4" t="str">
        <f>IF(B15&lt;('2. Syöttöarvot ja tulokset'!$C$21+1),F14+E15," ")</f>
        <v xml:space="preserve"> </v>
      </c>
      <c r="G15" s="4" t="str">
        <f>IF(A15&lt;('2. Syöttöarvot ja tulokset'!$C$21+1),G14*(1+'2. Syöttöarvot ja tulokset'!$C$44)," ")</f>
        <v xml:space="preserve"> </v>
      </c>
      <c r="H15" s="4" t="str">
        <f>IF(A15&lt;('2. Syöttöarvot ja tulokset'!$C$21+1),H14*(1+'2. Syöttöarvot ja tulokset'!$C$56)," ")</f>
        <v xml:space="preserve"> </v>
      </c>
      <c r="I15" s="4" t="str">
        <f>IF(A15&lt;('2. Syöttöarvot ja tulokset'!$C$21+1),I14*(1+'2. Syöttöarvot ja tulokset'!$C$32)," ")</f>
        <v xml:space="preserve"> </v>
      </c>
      <c r="J15" s="4" t="str">
        <f>IF(A15&lt;('2. Syöttöarvot ja tulokset'!$C$21+1),J14*(1+'2. Syöttöarvot ja tulokset'!$C$66)," ")</f>
        <v xml:space="preserve"> </v>
      </c>
      <c r="K15" s="4" t="e">
        <f>IF(A15&lt;('2. Syöttöarvot ja tulokset'!$C$21+1),K14+(G15+I15+H15+J15),NA())</f>
        <v>#N/A</v>
      </c>
      <c r="L15" s="4" t="e">
        <f>IF(A15&lt;('2. Syöttöarvot ja tulokset'!$C$21+1),L14,NA())</f>
        <v>#N/A</v>
      </c>
      <c r="M15" s="4" t="str">
        <f>IF(A15&lt;('2. Syöttöarvot ja tulokset'!$C$21+1),'2. Syöttöarvot ja tulokset'!$C$75*'2. Syöttöarvot ja tulokset'!$C$73," ")</f>
        <v xml:space="preserve"> </v>
      </c>
      <c r="N15" s="4" t="str">
        <f>IF(A15&lt;('2. Syöttöarvot ja tulokset'!$C$21+1),M15/((1+$P$2)^A15)," ")</f>
        <v xml:space="preserve"> </v>
      </c>
      <c r="O15" s="4" t="str">
        <f>IF(A15&lt;('2. Syöttöarvot ja tulokset'!$C$21+1),'2. Syöttöarvot ja tulokset'!$C$73*'2. Syöttöarvot ja tulokset'!$C$75+O14," ")</f>
        <v xml:space="preserve"> </v>
      </c>
      <c r="P15" s="4" t="str">
        <f>IF(A15&lt;('2. Syöttöarvot ja tulokset'!$C$21+1),(G15+I15+H15+J15)/((1+$P$2)^A15)," ")</f>
        <v xml:space="preserve"> </v>
      </c>
      <c r="Q15" s="4" t="str">
        <f>IF(A15&lt;('2. Syöttöarvot ja tulokset'!$C$21+1),Q14+P15," ")</f>
        <v xml:space="preserve"> </v>
      </c>
      <c r="R15" s="4" t="e">
        <f>IF(A15&lt;('2. Syöttöarvot ja tulokset'!$C$21+1),R14+G15+I15+H15+J15+T15-$V$6,NA())</f>
        <v>#N/A</v>
      </c>
      <c r="S15" s="4" t="str">
        <f>IF(A15&lt;('2. Syöttöarvot ja tulokset'!$C$21+1),'2. Syöttöarvot ja tulokset'!$C$79*(R14)," ")</f>
        <v xml:space="preserve"> </v>
      </c>
      <c r="T15" s="4">
        <f t="shared" si="1"/>
        <v>0</v>
      </c>
      <c r="U15" s="4" t="e">
        <f>IF(A15&lt;('2. Syöttöarvot ja tulokset'!$C$21+1),U14+((G15+I15+H15+J15-$V$6+T15)/((1+$P$2)^A15)),NA())</f>
        <v>#N/A</v>
      </c>
      <c r="V15" s="4" t="str">
        <f>IF(A15&lt;('2. Syöttöarvot ja tulokset'!$C$21+1),V14+('2. Syöttöarvot ja tulokset'!$C$75*'2. Syöttöarvot ja tulokset'!$C$73)," ")</f>
        <v xml:space="preserve"> </v>
      </c>
      <c r="W15" s="4" t="e">
        <f>IF(A15&lt;('2. Syöttöarvot ja tulokset'!$C$21+1),W14+C15+Y15-$V$6,NA())</f>
        <v>#N/A</v>
      </c>
      <c r="X15" s="4" t="str">
        <f>IF(A15&lt;('2. Syöttöarvot ja tulokset'!$C$21+1),'2. Syöttöarvot ja tulokset'!$C$79*(W14)," ")</f>
        <v xml:space="preserve"> </v>
      </c>
      <c r="Y15" s="4">
        <f t="shared" si="2"/>
        <v>0</v>
      </c>
      <c r="Z15" s="4" t="e">
        <f>IF(A15&lt;('2. Syöttöarvot ja tulokset'!$C$21+1),Z14+((C15-$V$6+Y15)/((1+$P$2)^A15)),NA())</f>
        <v>#N/A</v>
      </c>
      <c r="AA15" s="4" t="str">
        <f>IF(A15&lt;('2. Syöttöarvot ja tulokset'!$C$21+1),AA14+G15+I15+H15+T15-$V$6," ")</f>
        <v xml:space="preserve"> </v>
      </c>
      <c r="AB15" s="20" t="e">
        <f>IF(A15&lt;('2. Syöttöarvot ja tulokset'!$C$21+1),AA15/L15,NA())</f>
        <v>#N/A</v>
      </c>
      <c r="AC15" s="29" t="str">
        <f>IF(A15&lt;('2. Syöttöarvot ja tulokset'!$C$21+1),AC14+C15+Y15-$V$6," ")</f>
        <v xml:space="preserve"> </v>
      </c>
      <c r="AD15" s="20" t="e">
        <f>IF(A15&lt;('2. Syöttöarvot ja tulokset'!$C$21+1),AC15/L15,NA())</f>
        <v>#N/A</v>
      </c>
      <c r="AE15" t="str">
        <f>IF(A15&lt;('2. Syöttöarvot ja tulokset'!$C$21+1),-'2. Syöttöarvot ja tulokset'!$C$122*A15," ")</f>
        <v xml:space="preserve"> </v>
      </c>
      <c r="AF15" t="e">
        <f>IF(A15&lt;('2. Syöttöarvot ja tulokset'!$C$21+1),AE15/1000,NA())</f>
        <v>#N/A</v>
      </c>
    </row>
    <row r="16" spans="1:32" x14ac:dyDescent="0.35">
      <c r="A16">
        <f t="shared" si="0"/>
        <v>11</v>
      </c>
      <c r="B16" t="str">
        <f>IF(A16&lt;('2. Syöttöarvot ja tulokset'!$C$21+1),A16," ")</f>
        <v xml:space="preserve"> </v>
      </c>
      <c r="C16" s="4" t="str">
        <f>IF(A16&lt;('2. Syöttöarvot ja tulokset'!$C$21+1),'2. Syöttöarvot ja tulokset'!$C$99+'2. Syöttöarvot ja tulokset'!$C$101," ")</f>
        <v xml:space="preserve"> </v>
      </c>
      <c r="D16" s="4" t="e">
        <f>IF(A16&lt;('2. Syöttöarvot ja tulokset'!$C$21+1),D15+C16,NA())</f>
        <v>#N/A</v>
      </c>
      <c r="E16" s="4" t="str">
        <f>IF(A16&lt;('2. Syöttöarvot ja tulokset'!$C$21+1),C16/((1+$P$2)^A16)," ")</f>
        <v xml:space="preserve"> </v>
      </c>
      <c r="F16" s="4" t="str">
        <f>IF(B16&lt;('2. Syöttöarvot ja tulokset'!$C$21+1),F15+E16," ")</f>
        <v xml:space="preserve"> </v>
      </c>
      <c r="G16" s="4" t="str">
        <f>IF(A16&lt;('2. Syöttöarvot ja tulokset'!$C$21+1),G15*(1+'2. Syöttöarvot ja tulokset'!$C$44)," ")</f>
        <v xml:space="preserve"> </v>
      </c>
      <c r="H16" s="4" t="str">
        <f>IF(A16&lt;('2. Syöttöarvot ja tulokset'!$C$21+1),H15*(1+'2. Syöttöarvot ja tulokset'!$C$56)," ")</f>
        <v xml:space="preserve"> </v>
      </c>
      <c r="I16" s="4" t="str">
        <f>IF(A16&lt;('2. Syöttöarvot ja tulokset'!$C$21+1),I15*(1+'2. Syöttöarvot ja tulokset'!$C$32)," ")</f>
        <v xml:space="preserve"> </v>
      </c>
      <c r="J16" s="4" t="str">
        <f>IF(A16&lt;('2. Syöttöarvot ja tulokset'!$C$21+1),J15*(1+'2. Syöttöarvot ja tulokset'!$C$66)," ")</f>
        <v xml:space="preserve"> </v>
      </c>
      <c r="K16" s="4" t="e">
        <f>IF(A16&lt;('2. Syöttöarvot ja tulokset'!$C$21+1),K15+(G16+I16+H16+J16),NA())</f>
        <v>#N/A</v>
      </c>
      <c r="L16" s="4" t="e">
        <f>IF(A16&lt;('2. Syöttöarvot ja tulokset'!$C$21+1),L15,NA())</f>
        <v>#N/A</v>
      </c>
      <c r="M16" s="4" t="str">
        <f>IF(A16&lt;('2. Syöttöarvot ja tulokset'!$C$21+1),'2. Syöttöarvot ja tulokset'!$C$75*'2. Syöttöarvot ja tulokset'!$C$73," ")</f>
        <v xml:space="preserve"> </v>
      </c>
      <c r="N16" s="4" t="str">
        <f>IF(A16&lt;('2. Syöttöarvot ja tulokset'!$C$21+1),M16/((1+$P$2)^A16)," ")</f>
        <v xml:space="preserve"> </v>
      </c>
      <c r="O16" s="4" t="str">
        <f>IF(A16&lt;('2. Syöttöarvot ja tulokset'!$C$21+1),'2. Syöttöarvot ja tulokset'!$C$73*'2. Syöttöarvot ja tulokset'!$C$75+O15," ")</f>
        <v xml:space="preserve"> </v>
      </c>
      <c r="P16" s="4" t="str">
        <f>IF(A16&lt;('2. Syöttöarvot ja tulokset'!$C$21+1),(G16+I16+H16+J16)/((1+$P$2)^A16)," ")</f>
        <v xml:space="preserve"> </v>
      </c>
      <c r="Q16" s="4" t="str">
        <f>IF(A16&lt;('2. Syöttöarvot ja tulokset'!$C$21+1),Q15+P16," ")</f>
        <v xml:space="preserve"> </v>
      </c>
      <c r="R16" s="4" t="e">
        <f>IF(A16&lt;('2. Syöttöarvot ja tulokset'!$C$21+1),R15+G16+I16+H16+J16+T16-$V$6,NA())</f>
        <v>#N/A</v>
      </c>
      <c r="S16" s="4" t="str">
        <f>IF(A16&lt;('2. Syöttöarvot ja tulokset'!$C$21+1),'2. Syöttöarvot ja tulokset'!$C$79*(R15)," ")</f>
        <v xml:space="preserve"> </v>
      </c>
      <c r="T16" s="4">
        <f t="shared" si="1"/>
        <v>0</v>
      </c>
      <c r="U16" s="4" t="e">
        <f>IF(A16&lt;('2. Syöttöarvot ja tulokset'!$C$21+1),U15+((G16+I16+H16+J16-$V$6+T16)/((1+$P$2)^A16)),NA())</f>
        <v>#N/A</v>
      </c>
      <c r="V16" s="4" t="str">
        <f>IF(A16&lt;('2. Syöttöarvot ja tulokset'!$C$21+1),V15+('2. Syöttöarvot ja tulokset'!$C$75*'2. Syöttöarvot ja tulokset'!$C$73)," ")</f>
        <v xml:space="preserve"> </v>
      </c>
      <c r="W16" s="4" t="e">
        <f>IF(A16&lt;('2. Syöttöarvot ja tulokset'!$C$21+1),W15+C16+Y16-$V$6,NA())</f>
        <v>#N/A</v>
      </c>
      <c r="X16" s="4" t="str">
        <f>IF(A16&lt;('2. Syöttöarvot ja tulokset'!$C$21+1),'2. Syöttöarvot ja tulokset'!$C$79*(W15)," ")</f>
        <v xml:space="preserve"> </v>
      </c>
      <c r="Y16" s="4">
        <f t="shared" si="2"/>
        <v>0</v>
      </c>
      <c r="Z16" s="4" t="e">
        <f>IF(A16&lt;('2. Syöttöarvot ja tulokset'!$C$21+1),Z15+((C16-$V$6+Y16)/((1+$P$2)^A16)),NA())</f>
        <v>#N/A</v>
      </c>
      <c r="AA16" s="4" t="str">
        <f>IF(A16&lt;('2. Syöttöarvot ja tulokset'!$C$21+1),AA15+G16+I16+H16+T16-$V$6," ")</f>
        <v xml:space="preserve"> </v>
      </c>
      <c r="AB16" s="20" t="e">
        <f>IF(A16&lt;('2. Syöttöarvot ja tulokset'!$C$21+1),AA16/L16,NA())</f>
        <v>#N/A</v>
      </c>
      <c r="AC16" s="29" t="str">
        <f>IF(A16&lt;('2. Syöttöarvot ja tulokset'!$C$21+1),AC15+C16+Y16-$V$6," ")</f>
        <v xml:space="preserve"> </v>
      </c>
      <c r="AD16" s="20" t="e">
        <f>IF(A16&lt;('2. Syöttöarvot ja tulokset'!$C$21+1),AC16/L16,NA())</f>
        <v>#N/A</v>
      </c>
      <c r="AE16" t="str">
        <f>IF(A16&lt;('2. Syöttöarvot ja tulokset'!$C$21+1),-'2. Syöttöarvot ja tulokset'!$C$122*A16," ")</f>
        <v xml:space="preserve"> </v>
      </c>
      <c r="AF16" t="e">
        <f>IF(A16&lt;('2. Syöttöarvot ja tulokset'!$C$21+1),AE16/1000,NA())</f>
        <v>#N/A</v>
      </c>
    </row>
    <row r="17" spans="1:32" x14ac:dyDescent="0.35">
      <c r="A17">
        <f t="shared" si="0"/>
        <v>12</v>
      </c>
      <c r="B17" t="str">
        <f>IF(A17&lt;('2. Syöttöarvot ja tulokset'!$C$21+1),A17," ")</f>
        <v xml:space="preserve"> </v>
      </c>
      <c r="C17" s="4" t="str">
        <f>IF(A17&lt;('2. Syöttöarvot ja tulokset'!$C$21+1),'2. Syöttöarvot ja tulokset'!$C$99+'2. Syöttöarvot ja tulokset'!$C$101," ")</f>
        <v xml:space="preserve"> </v>
      </c>
      <c r="D17" s="4" t="e">
        <f>IF(A17&lt;('2. Syöttöarvot ja tulokset'!$C$21+1),D16+C17,NA())</f>
        <v>#N/A</v>
      </c>
      <c r="E17" s="4" t="str">
        <f>IF(A17&lt;('2. Syöttöarvot ja tulokset'!$C$21+1),C17/((1+$P$2)^A17)," ")</f>
        <v xml:space="preserve"> </v>
      </c>
      <c r="F17" s="4" t="str">
        <f>IF(B17&lt;('2. Syöttöarvot ja tulokset'!$C$21+1),F16+E17," ")</f>
        <v xml:space="preserve"> </v>
      </c>
      <c r="G17" s="4" t="str">
        <f>IF(A17&lt;('2. Syöttöarvot ja tulokset'!$C$21+1),G16*(1+'2. Syöttöarvot ja tulokset'!$C$44)," ")</f>
        <v xml:space="preserve"> </v>
      </c>
      <c r="H17" s="4" t="str">
        <f>IF(A17&lt;('2. Syöttöarvot ja tulokset'!$C$21+1),H16*(1+'2. Syöttöarvot ja tulokset'!$C$56)," ")</f>
        <v xml:space="preserve"> </v>
      </c>
      <c r="I17" s="4" t="str">
        <f>IF(A17&lt;('2. Syöttöarvot ja tulokset'!$C$21+1),I16*(1+'2. Syöttöarvot ja tulokset'!$C$32)," ")</f>
        <v xml:space="preserve"> </v>
      </c>
      <c r="J17" s="4" t="str">
        <f>IF(A17&lt;('2. Syöttöarvot ja tulokset'!$C$21+1),J16*(1+'2. Syöttöarvot ja tulokset'!$C$66)," ")</f>
        <v xml:space="preserve"> </v>
      </c>
      <c r="K17" s="4" t="e">
        <f>IF(A17&lt;('2. Syöttöarvot ja tulokset'!$C$21+1),K16+(G17+I17+H17+J17),NA())</f>
        <v>#N/A</v>
      </c>
      <c r="L17" s="4" t="e">
        <f>IF(A17&lt;('2. Syöttöarvot ja tulokset'!$C$21+1),L16,NA())</f>
        <v>#N/A</v>
      </c>
      <c r="M17" s="4" t="str">
        <f>IF(A17&lt;('2. Syöttöarvot ja tulokset'!$C$21+1),'2. Syöttöarvot ja tulokset'!$C$75*'2. Syöttöarvot ja tulokset'!$C$73," ")</f>
        <v xml:space="preserve"> </v>
      </c>
      <c r="N17" s="4" t="str">
        <f>IF(A17&lt;('2. Syöttöarvot ja tulokset'!$C$21+1),M17/((1+$P$2)^A17)," ")</f>
        <v xml:space="preserve"> </v>
      </c>
      <c r="O17" s="4" t="str">
        <f>IF(A17&lt;('2. Syöttöarvot ja tulokset'!$C$21+1),'2. Syöttöarvot ja tulokset'!$C$73*'2. Syöttöarvot ja tulokset'!$C$75+O16," ")</f>
        <v xml:space="preserve"> </v>
      </c>
      <c r="P17" s="4" t="str">
        <f>IF(A17&lt;('2. Syöttöarvot ja tulokset'!$C$21+1),(G17+I17+H17+J17)/((1+$P$2)^A17)," ")</f>
        <v xml:space="preserve"> </v>
      </c>
      <c r="Q17" s="4" t="str">
        <f>IF(A17&lt;('2. Syöttöarvot ja tulokset'!$C$21+1),Q16+P17," ")</f>
        <v xml:space="preserve"> </v>
      </c>
      <c r="R17" s="4" t="e">
        <f>IF(A17&lt;('2. Syöttöarvot ja tulokset'!$C$21+1),R16+G17+I17+H17+J17+T17-$V$6,NA())</f>
        <v>#N/A</v>
      </c>
      <c r="S17" s="4" t="str">
        <f>IF(A17&lt;('2. Syöttöarvot ja tulokset'!$C$21+1),'2. Syöttöarvot ja tulokset'!$C$79*(R16)," ")</f>
        <v xml:space="preserve"> </v>
      </c>
      <c r="T17" s="4">
        <f t="shared" si="1"/>
        <v>0</v>
      </c>
      <c r="U17" s="4" t="e">
        <f>IF(A17&lt;('2. Syöttöarvot ja tulokset'!$C$21+1),U16+((G17+I17+H17+J17-$V$6+T17)/((1+$P$2)^A17)),NA())</f>
        <v>#N/A</v>
      </c>
      <c r="V17" s="4" t="str">
        <f>IF(A17&lt;('2. Syöttöarvot ja tulokset'!$C$21+1),V16+('2. Syöttöarvot ja tulokset'!$C$75*'2. Syöttöarvot ja tulokset'!$C$73)," ")</f>
        <v xml:space="preserve"> </v>
      </c>
      <c r="W17" s="4" t="e">
        <f>IF(A17&lt;('2. Syöttöarvot ja tulokset'!$C$21+1),W16+C17+Y17-$V$6,NA())</f>
        <v>#N/A</v>
      </c>
      <c r="X17" s="4" t="str">
        <f>IF(A17&lt;('2. Syöttöarvot ja tulokset'!$C$21+1),'2. Syöttöarvot ja tulokset'!$C$79*(W16)," ")</f>
        <v xml:space="preserve"> </v>
      </c>
      <c r="Y17" s="4">
        <f t="shared" si="2"/>
        <v>0</v>
      </c>
      <c r="Z17" s="4" t="e">
        <f>IF(A17&lt;('2. Syöttöarvot ja tulokset'!$C$21+1),Z16+((C17-$V$6+Y17)/((1+$P$2)^A17)),NA())</f>
        <v>#N/A</v>
      </c>
      <c r="AA17" s="4" t="str">
        <f>IF(A17&lt;('2. Syöttöarvot ja tulokset'!$C$21+1),AA16+G17+I17+H17+T17-$V$6," ")</f>
        <v xml:space="preserve"> </v>
      </c>
      <c r="AB17" s="20" t="e">
        <f>IF(A17&lt;('2. Syöttöarvot ja tulokset'!$C$21+1),AA17/L17,NA())</f>
        <v>#N/A</v>
      </c>
      <c r="AC17" s="29" t="str">
        <f>IF(A17&lt;('2. Syöttöarvot ja tulokset'!$C$21+1),AC16+C17+Y17-$V$6," ")</f>
        <v xml:space="preserve"> </v>
      </c>
      <c r="AD17" s="20" t="e">
        <f>IF(A17&lt;('2. Syöttöarvot ja tulokset'!$C$21+1),AC17/L17,NA())</f>
        <v>#N/A</v>
      </c>
      <c r="AE17" t="str">
        <f>IF(A17&lt;('2. Syöttöarvot ja tulokset'!$C$21+1),-'2. Syöttöarvot ja tulokset'!$C$122*A17," ")</f>
        <v xml:space="preserve"> </v>
      </c>
      <c r="AF17" t="e">
        <f>IF(A17&lt;('2. Syöttöarvot ja tulokset'!$C$21+1),AE17/1000,NA())</f>
        <v>#N/A</v>
      </c>
    </row>
    <row r="18" spans="1:32" x14ac:dyDescent="0.35">
      <c r="A18">
        <f t="shared" si="0"/>
        <v>13</v>
      </c>
      <c r="B18" t="str">
        <f>IF(A18&lt;('2. Syöttöarvot ja tulokset'!$C$21+1),A18," ")</f>
        <v xml:space="preserve"> </v>
      </c>
      <c r="C18" s="4" t="str">
        <f>IF(A18&lt;('2. Syöttöarvot ja tulokset'!$C$21+1),'2. Syöttöarvot ja tulokset'!$C$99+'2. Syöttöarvot ja tulokset'!$C$101," ")</f>
        <v xml:space="preserve"> </v>
      </c>
      <c r="D18" s="4" t="e">
        <f>IF(A18&lt;('2. Syöttöarvot ja tulokset'!$C$21+1),D17+C18,NA())</f>
        <v>#N/A</v>
      </c>
      <c r="E18" s="4" t="str">
        <f>IF(A18&lt;('2. Syöttöarvot ja tulokset'!$C$21+1),C18/((1+$P$2)^A18)," ")</f>
        <v xml:space="preserve"> </v>
      </c>
      <c r="F18" s="4" t="str">
        <f>IF(B18&lt;('2. Syöttöarvot ja tulokset'!$C$21+1),F17+E18," ")</f>
        <v xml:space="preserve"> </v>
      </c>
      <c r="G18" s="4" t="str">
        <f>IF(A18&lt;('2. Syöttöarvot ja tulokset'!$C$21+1),G17*(1+'2. Syöttöarvot ja tulokset'!$C$44)," ")</f>
        <v xml:space="preserve"> </v>
      </c>
      <c r="H18" s="4" t="str">
        <f>IF(A18&lt;('2. Syöttöarvot ja tulokset'!$C$21+1),H17*(1+'2. Syöttöarvot ja tulokset'!$C$56)," ")</f>
        <v xml:space="preserve"> </v>
      </c>
      <c r="I18" s="4" t="str">
        <f>IF(A18&lt;('2. Syöttöarvot ja tulokset'!$C$21+1),I17*(1+'2. Syöttöarvot ja tulokset'!$C$32)," ")</f>
        <v xml:space="preserve"> </v>
      </c>
      <c r="J18" s="4" t="str">
        <f>IF(A18&lt;('2. Syöttöarvot ja tulokset'!$C$21+1),J17*(1+'2. Syöttöarvot ja tulokset'!$C$66)," ")</f>
        <v xml:space="preserve"> </v>
      </c>
      <c r="K18" s="4" t="e">
        <f>IF(A18&lt;('2. Syöttöarvot ja tulokset'!$C$21+1),K17+(G18+I18+H18+J18),NA())</f>
        <v>#N/A</v>
      </c>
      <c r="L18" s="4" t="e">
        <f>IF(A18&lt;('2. Syöttöarvot ja tulokset'!$C$21+1),L17,NA())</f>
        <v>#N/A</v>
      </c>
      <c r="M18" s="4" t="str">
        <f>IF(A18&lt;('2. Syöttöarvot ja tulokset'!$C$21+1),'2. Syöttöarvot ja tulokset'!$C$75*'2. Syöttöarvot ja tulokset'!$C$73," ")</f>
        <v xml:space="preserve"> </v>
      </c>
      <c r="N18" s="4" t="str">
        <f>IF(A18&lt;('2. Syöttöarvot ja tulokset'!$C$21+1),M18/((1+$P$2)^A18)," ")</f>
        <v xml:space="preserve"> </v>
      </c>
      <c r="O18" s="4" t="str">
        <f>IF(A18&lt;('2. Syöttöarvot ja tulokset'!$C$21+1),'2. Syöttöarvot ja tulokset'!$C$73*'2. Syöttöarvot ja tulokset'!$C$75+O17," ")</f>
        <v xml:space="preserve"> </v>
      </c>
      <c r="P18" s="4" t="str">
        <f>IF(A18&lt;('2. Syöttöarvot ja tulokset'!$C$21+1),(G18+I18+H18+J18)/((1+$P$2)^A18)," ")</f>
        <v xml:space="preserve"> </v>
      </c>
      <c r="Q18" s="4" t="str">
        <f>IF(A18&lt;('2. Syöttöarvot ja tulokset'!$C$21+1),Q17+P18," ")</f>
        <v xml:space="preserve"> </v>
      </c>
      <c r="R18" s="4" t="e">
        <f>IF(A18&lt;('2. Syöttöarvot ja tulokset'!$C$21+1),R17+G18+I18+H18+J18+T18-$V$6,NA())</f>
        <v>#N/A</v>
      </c>
      <c r="S18" s="4" t="str">
        <f>IF(A18&lt;('2. Syöttöarvot ja tulokset'!$C$21+1),'2. Syöttöarvot ja tulokset'!$C$79*(R17)," ")</f>
        <v xml:space="preserve"> </v>
      </c>
      <c r="T18" s="4">
        <f t="shared" si="1"/>
        <v>0</v>
      </c>
      <c r="U18" s="4" t="e">
        <f>IF(A18&lt;('2. Syöttöarvot ja tulokset'!$C$21+1),U17+((G18+I18+H18+J18-$V$6+T18)/((1+$P$2)^A18)),NA())</f>
        <v>#N/A</v>
      </c>
      <c r="V18" s="4" t="str">
        <f>IF(A18&lt;('2. Syöttöarvot ja tulokset'!$C$21+1),V17+('2. Syöttöarvot ja tulokset'!$C$75*'2. Syöttöarvot ja tulokset'!$C$73)," ")</f>
        <v xml:space="preserve"> </v>
      </c>
      <c r="W18" s="4" t="e">
        <f>IF(A18&lt;('2. Syöttöarvot ja tulokset'!$C$21+1),W17+C18+Y18-$V$6,NA())</f>
        <v>#N/A</v>
      </c>
      <c r="X18" s="4" t="str">
        <f>IF(A18&lt;('2. Syöttöarvot ja tulokset'!$C$21+1),'2. Syöttöarvot ja tulokset'!$C$79*(W17)," ")</f>
        <v xml:space="preserve"> </v>
      </c>
      <c r="Y18" s="4">
        <f t="shared" si="2"/>
        <v>0</v>
      </c>
      <c r="Z18" s="4" t="e">
        <f>IF(A18&lt;('2. Syöttöarvot ja tulokset'!$C$21+1),Z17+((C18-$V$6+Y18)/((1+$P$2)^A18)),NA())</f>
        <v>#N/A</v>
      </c>
      <c r="AA18" s="4" t="str">
        <f>IF(A18&lt;('2. Syöttöarvot ja tulokset'!$C$21+1),AA17+G18+I18+H18+T18-$V$6," ")</f>
        <v xml:space="preserve"> </v>
      </c>
      <c r="AB18" s="20" t="e">
        <f>IF(A18&lt;('2. Syöttöarvot ja tulokset'!$C$21+1),AA18/L18,NA())</f>
        <v>#N/A</v>
      </c>
      <c r="AC18" s="29" t="str">
        <f>IF(A18&lt;('2. Syöttöarvot ja tulokset'!$C$21+1),AC17+C18+Y18-$V$6," ")</f>
        <v xml:space="preserve"> </v>
      </c>
      <c r="AD18" s="20" t="e">
        <f>IF(A18&lt;('2. Syöttöarvot ja tulokset'!$C$21+1),AC18/L18,NA())</f>
        <v>#N/A</v>
      </c>
      <c r="AE18" t="str">
        <f>IF(A18&lt;('2. Syöttöarvot ja tulokset'!$C$21+1),-'2. Syöttöarvot ja tulokset'!$C$122*A18," ")</f>
        <v xml:space="preserve"> </v>
      </c>
      <c r="AF18" t="e">
        <f>IF(A18&lt;('2. Syöttöarvot ja tulokset'!$C$21+1),AE18/1000,NA())</f>
        <v>#N/A</v>
      </c>
    </row>
    <row r="19" spans="1:32" x14ac:dyDescent="0.35">
      <c r="A19">
        <f t="shared" si="0"/>
        <v>14</v>
      </c>
      <c r="B19" t="str">
        <f>IF(A19&lt;('2. Syöttöarvot ja tulokset'!$C$21+1),A19," ")</f>
        <v xml:space="preserve"> </v>
      </c>
      <c r="C19" s="4" t="str">
        <f>IF(A19&lt;('2. Syöttöarvot ja tulokset'!$C$21+1),'2. Syöttöarvot ja tulokset'!$C$99+'2. Syöttöarvot ja tulokset'!$C$101," ")</f>
        <v xml:space="preserve"> </v>
      </c>
      <c r="D19" s="4" t="e">
        <f>IF(A19&lt;('2. Syöttöarvot ja tulokset'!$C$21+1),D18+C19,NA())</f>
        <v>#N/A</v>
      </c>
      <c r="E19" s="4" t="str">
        <f>IF(A19&lt;('2. Syöttöarvot ja tulokset'!$C$21+1),C19/((1+$P$2)^A19)," ")</f>
        <v xml:space="preserve"> </v>
      </c>
      <c r="F19" s="4" t="str">
        <f>IF(B19&lt;('2. Syöttöarvot ja tulokset'!$C$21+1),F18+E19," ")</f>
        <v xml:space="preserve"> </v>
      </c>
      <c r="G19" s="4" t="str">
        <f>IF(A19&lt;('2. Syöttöarvot ja tulokset'!$C$21+1),G18*(1+'2. Syöttöarvot ja tulokset'!$C$44)," ")</f>
        <v xml:space="preserve"> </v>
      </c>
      <c r="H19" s="4" t="str">
        <f>IF(A19&lt;('2. Syöttöarvot ja tulokset'!$C$21+1),H18*(1+'2. Syöttöarvot ja tulokset'!$C$56)," ")</f>
        <v xml:space="preserve"> </v>
      </c>
      <c r="I19" s="4" t="str">
        <f>IF(A19&lt;('2. Syöttöarvot ja tulokset'!$C$21+1),I18*(1+'2. Syöttöarvot ja tulokset'!$C$32)," ")</f>
        <v xml:space="preserve"> </v>
      </c>
      <c r="J19" s="4" t="str">
        <f>IF(A19&lt;('2. Syöttöarvot ja tulokset'!$C$21+1),J18*(1+'2. Syöttöarvot ja tulokset'!$C$66)," ")</f>
        <v xml:space="preserve"> </v>
      </c>
      <c r="K19" s="4" t="e">
        <f>IF(A19&lt;('2. Syöttöarvot ja tulokset'!$C$21+1),K18+(G19+I19+H19+J19),NA())</f>
        <v>#N/A</v>
      </c>
      <c r="L19" s="4" t="e">
        <f>IF(A19&lt;('2. Syöttöarvot ja tulokset'!$C$21+1),L18,NA())</f>
        <v>#N/A</v>
      </c>
      <c r="M19" s="4" t="str">
        <f>IF(A19&lt;('2. Syöttöarvot ja tulokset'!$C$21+1),'2. Syöttöarvot ja tulokset'!$C$75*'2. Syöttöarvot ja tulokset'!$C$73," ")</f>
        <v xml:space="preserve"> </v>
      </c>
      <c r="N19" s="4" t="str">
        <f>IF(A19&lt;('2. Syöttöarvot ja tulokset'!$C$21+1),M19/((1+$P$2)^A19)," ")</f>
        <v xml:space="preserve"> </v>
      </c>
      <c r="O19" s="4" t="str">
        <f>IF(A19&lt;('2. Syöttöarvot ja tulokset'!$C$21+1),'2. Syöttöarvot ja tulokset'!$C$73*'2. Syöttöarvot ja tulokset'!$C$75+O18," ")</f>
        <v xml:space="preserve"> </v>
      </c>
      <c r="P19" s="4" t="str">
        <f>IF(A19&lt;('2. Syöttöarvot ja tulokset'!$C$21+1),(G19+I19+H19+J19)/((1+$P$2)^A19)," ")</f>
        <v xml:space="preserve"> </v>
      </c>
      <c r="Q19" s="4" t="str">
        <f>IF(A19&lt;('2. Syöttöarvot ja tulokset'!$C$21+1),Q18+P19," ")</f>
        <v xml:space="preserve"> </v>
      </c>
      <c r="R19" s="4" t="e">
        <f>IF(A19&lt;('2. Syöttöarvot ja tulokset'!$C$21+1),R18+G19+I19+H19+J19+T19-$V$6,NA())</f>
        <v>#N/A</v>
      </c>
      <c r="S19" s="4" t="str">
        <f>IF(A19&lt;('2. Syöttöarvot ja tulokset'!$C$21+1),'2. Syöttöarvot ja tulokset'!$C$79*(R18)," ")</f>
        <v xml:space="preserve"> </v>
      </c>
      <c r="T19" s="4">
        <f t="shared" si="1"/>
        <v>0</v>
      </c>
      <c r="U19" s="4" t="e">
        <f>IF(A19&lt;('2. Syöttöarvot ja tulokset'!$C$21+1),U18+((G19+I19+H19+J19-$V$6+T19)/((1+$P$2)^A19)),NA())</f>
        <v>#N/A</v>
      </c>
      <c r="V19" s="4" t="str">
        <f>IF(A19&lt;('2. Syöttöarvot ja tulokset'!$C$21+1),V18+('2. Syöttöarvot ja tulokset'!$C$75*'2. Syöttöarvot ja tulokset'!$C$73)," ")</f>
        <v xml:space="preserve"> </v>
      </c>
      <c r="W19" s="4" t="e">
        <f>IF(A19&lt;('2. Syöttöarvot ja tulokset'!$C$21+1),W18+C19+Y19-$V$6,NA())</f>
        <v>#N/A</v>
      </c>
      <c r="X19" s="4" t="str">
        <f>IF(A19&lt;('2. Syöttöarvot ja tulokset'!$C$21+1),'2. Syöttöarvot ja tulokset'!$C$79*(W18)," ")</f>
        <v xml:space="preserve"> </v>
      </c>
      <c r="Y19" s="4">
        <f t="shared" si="2"/>
        <v>0</v>
      </c>
      <c r="Z19" s="4" t="e">
        <f>IF(A19&lt;('2. Syöttöarvot ja tulokset'!$C$21+1),Z18+((C19-$V$6+Y19)/((1+$P$2)^A19)),NA())</f>
        <v>#N/A</v>
      </c>
      <c r="AA19" s="4" t="str">
        <f>IF(A19&lt;('2. Syöttöarvot ja tulokset'!$C$21+1),AA18+G19+I19+H19+T19-$V$6," ")</f>
        <v xml:space="preserve"> </v>
      </c>
      <c r="AB19" s="20" t="e">
        <f>IF(A19&lt;('2. Syöttöarvot ja tulokset'!$C$21+1),AA19/L19,NA())</f>
        <v>#N/A</v>
      </c>
      <c r="AC19" s="29" t="str">
        <f>IF(A19&lt;('2. Syöttöarvot ja tulokset'!$C$21+1),AC18+C19+Y19-$V$6," ")</f>
        <v xml:space="preserve"> </v>
      </c>
      <c r="AD19" s="20" t="e">
        <f>IF(A19&lt;('2. Syöttöarvot ja tulokset'!$C$21+1),AC19/L19,NA())</f>
        <v>#N/A</v>
      </c>
      <c r="AE19" t="str">
        <f>IF(A19&lt;('2. Syöttöarvot ja tulokset'!$C$21+1),-'2. Syöttöarvot ja tulokset'!$C$122*A19," ")</f>
        <v xml:space="preserve"> </v>
      </c>
      <c r="AF19" t="e">
        <f>IF(A19&lt;('2. Syöttöarvot ja tulokset'!$C$21+1),AE19/1000,NA())</f>
        <v>#N/A</v>
      </c>
    </row>
    <row r="20" spans="1:32" x14ac:dyDescent="0.35">
      <c r="A20">
        <f t="shared" si="0"/>
        <v>15</v>
      </c>
      <c r="B20" t="str">
        <f>IF(A20&lt;('2. Syöttöarvot ja tulokset'!$C$21+1),A20," ")</f>
        <v xml:space="preserve"> </v>
      </c>
      <c r="C20" s="4" t="str">
        <f>IF(A20&lt;('2. Syöttöarvot ja tulokset'!$C$21+1),'2. Syöttöarvot ja tulokset'!$C$99+'2. Syöttöarvot ja tulokset'!$C$101," ")</f>
        <v xml:space="preserve"> </v>
      </c>
      <c r="D20" s="4" t="e">
        <f>IF(A20&lt;('2. Syöttöarvot ja tulokset'!$C$21+1),D19+C20,NA())</f>
        <v>#N/A</v>
      </c>
      <c r="E20" s="4" t="str">
        <f>IF(A20&lt;('2. Syöttöarvot ja tulokset'!$C$21+1),C20/((1+$P$2)^A20)," ")</f>
        <v xml:space="preserve"> </v>
      </c>
      <c r="F20" s="4" t="str">
        <f>IF(B20&lt;('2. Syöttöarvot ja tulokset'!$C$21+1),F19+E20," ")</f>
        <v xml:space="preserve"> </v>
      </c>
      <c r="G20" s="4" t="str">
        <f>IF(A20&lt;('2. Syöttöarvot ja tulokset'!$C$21+1),G19*(1+'2. Syöttöarvot ja tulokset'!$C$44)," ")</f>
        <v xml:space="preserve"> </v>
      </c>
      <c r="H20" s="4" t="str">
        <f>IF(A20&lt;('2. Syöttöarvot ja tulokset'!$C$21+1),H19*(1+'2. Syöttöarvot ja tulokset'!$C$56)," ")</f>
        <v xml:space="preserve"> </v>
      </c>
      <c r="I20" s="4" t="str">
        <f>IF(A20&lt;('2. Syöttöarvot ja tulokset'!$C$21+1),I19*(1+'2. Syöttöarvot ja tulokset'!$C$32)," ")</f>
        <v xml:space="preserve"> </v>
      </c>
      <c r="J20" s="4" t="str">
        <f>IF(A20&lt;('2. Syöttöarvot ja tulokset'!$C$21+1),J19*(1+'2. Syöttöarvot ja tulokset'!$C$66)," ")</f>
        <v xml:space="preserve"> </v>
      </c>
      <c r="K20" s="4" t="e">
        <f>IF(A20&lt;('2. Syöttöarvot ja tulokset'!$C$21+1),K19+(G20+I20+H20+J20),NA())</f>
        <v>#N/A</v>
      </c>
      <c r="L20" s="4" t="e">
        <f>IF(A20&lt;('2. Syöttöarvot ja tulokset'!$C$21+1),L19,NA())</f>
        <v>#N/A</v>
      </c>
      <c r="M20" s="4" t="str">
        <f>IF(A20&lt;('2. Syöttöarvot ja tulokset'!$C$21+1),'2. Syöttöarvot ja tulokset'!$C$75*'2. Syöttöarvot ja tulokset'!$C$73," ")</f>
        <v xml:space="preserve"> </v>
      </c>
      <c r="N20" s="4" t="str">
        <f>IF(A20&lt;('2. Syöttöarvot ja tulokset'!$C$21+1),M20/((1+$P$2)^A20)," ")</f>
        <v xml:space="preserve"> </v>
      </c>
      <c r="O20" s="4" t="str">
        <f>IF(A20&lt;('2. Syöttöarvot ja tulokset'!$C$21+1),'2. Syöttöarvot ja tulokset'!$C$73*'2. Syöttöarvot ja tulokset'!$C$75+O19," ")</f>
        <v xml:space="preserve"> </v>
      </c>
      <c r="P20" s="4" t="str">
        <f>IF(A20&lt;('2. Syöttöarvot ja tulokset'!$C$21+1),(G20+I20+H20+J20)/((1+$P$2)^A20)," ")</f>
        <v xml:space="preserve"> </v>
      </c>
      <c r="Q20" s="4" t="str">
        <f>IF(A20&lt;('2. Syöttöarvot ja tulokset'!$C$21+1),Q19+P20," ")</f>
        <v xml:space="preserve"> </v>
      </c>
      <c r="R20" s="4" t="e">
        <f>IF(A20&lt;('2. Syöttöarvot ja tulokset'!$C$21+1),R19+G20+I20+H20+J20+T20-$V$6,NA())</f>
        <v>#N/A</v>
      </c>
      <c r="S20" s="4" t="str">
        <f>IF(A20&lt;('2. Syöttöarvot ja tulokset'!$C$21+1),'2. Syöttöarvot ja tulokset'!$C$79*(R19)," ")</f>
        <v xml:space="preserve"> </v>
      </c>
      <c r="T20" s="4">
        <f t="shared" si="1"/>
        <v>0</v>
      </c>
      <c r="U20" s="4" t="e">
        <f>IF(A20&lt;('2. Syöttöarvot ja tulokset'!$C$21+1),U19+((G20+I20+H20+J20-$V$6+T20)/((1+$P$2)^A20)),NA())</f>
        <v>#N/A</v>
      </c>
      <c r="V20" s="4" t="str">
        <f>IF(A20&lt;('2. Syöttöarvot ja tulokset'!$C$21+1),V19+('2. Syöttöarvot ja tulokset'!$C$75*'2. Syöttöarvot ja tulokset'!$C$73)," ")</f>
        <v xml:space="preserve"> </v>
      </c>
      <c r="W20" s="4" t="e">
        <f>IF(A20&lt;('2. Syöttöarvot ja tulokset'!$C$21+1),W19+C20+Y20-$V$6,NA())</f>
        <v>#N/A</v>
      </c>
      <c r="X20" s="4" t="str">
        <f>IF(A20&lt;('2. Syöttöarvot ja tulokset'!$C$21+1),'2. Syöttöarvot ja tulokset'!$C$79*(W19)," ")</f>
        <v xml:space="preserve"> </v>
      </c>
      <c r="Y20" s="4">
        <f t="shared" si="2"/>
        <v>0</v>
      </c>
      <c r="Z20" s="4" t="e">
        <f>IF(A20&lt;('2. Syöttöarvot ja tulokset'!$C$21+1),Z19+((C20-$V$6+Y20)/((1+$P$2)^A20)),NA())</f>
        <v>#N/A</v>
      </c>
      <c r="AA20" s="4" t="str">
        <f>IF(A20&lt;('2. Syöttöarvot ja tulokset'!$C$21+1),AA19+G20+I20+H20+T20-$V$6," ")</f>
        <v xml:space="preserve"> </v>
      </c>
      <c r="AB20" s="20" t="e">
        <f>IF(A20&lt;('2. Syöttöarvot ja tulokset'!$C$21+1),AA20/L20,NA())</f>
        <v>#N/A</v>
      </c>
      <c r="AC20" s="29" t="str">
        <f>IF(A20&lt;('2. Syöttöarvot ja tulokset'!$C$21+1),AC19+C20+Y20-$V$6," ")</f>
        <v xml:space="preserve"> </v>
      </c>
      <c r="AD20" s="20" t="e">
        <f>IF(A20&lt;('2. Syöttöarvot ja tulokset'!$C$21+1),AC20/L20,NA())</f>
        <v>#N/A</v>
      </c>
      <c r="AE20" t="str">
        <f>IF(A20&lt;('2. Syöttöarvot ja tulokset'!$C$21+1),-'2. Syöttöarvot ja tulokset'!$C$122*A20," ")</f>
        <v xml:space="preserve"> </v>
      </c>
      <c r="AF20" t="e">
        <f>IF(A20&lt;('2. Syöttöarvot ja tulokset'!$C$21+1),AE20/1000,NA())</f>
        <v>#N/A</v>
      </c>
    </row>
    <row r="21" spans="1:32" x14ac:dyDescent="0.35">
      <c r="A21">
        <f t="shared" si="0"/>
        <v>16</v>
      </c>
      <c r="B21" t="str">
        <f>IF(A21&lt;('2. Syöttöarvot ja tulokset'!$C$21+1),A21," ")</f>
        <v xml:space="preserve"> </v>
      </c>
      <c r="C21" s="4" t="str">
        <f>IF(A21&lt;('2. Syöttöarvot ja tulokset'!$C$21+1),'2. Syöttöarvot ja tulokset'!$C$99+'2. Syöttöarvot ja tulokset'!$C$101," ")</f>
        <v xml:space="preserve"> </v>
      </c>
      <c r="D21" s="4" t="e">
        <f>IF(A21&lt;('2. Syöttöarvot ja tulokset'!$C$21+1),D20+C21,NA())</f>
        <v>#N/A</v>
      </c>
      <c r="E21" s="4" t="str">
        <f>IF(A21&lt;('2. Syöttöarvot ja tulokset'!$C$21+1),C21/((1+$P$2)^A21)," ")</f>
        <v xml:space="preserve"> </v>
      </c>
      <c r="F21" s="4" t="str">
        <f>IF(B21&lt;('2. Syöttöarvot ja tulokset'!$C$21+1),F20+E21," ")</f>
        <v xml:space="preserve"> </v>
      </c>
      <c r="G21" s="4" t="str">
        <f>IF(A21&lt;('2. Syöttöarvot ja tulokset'!$C$21+1),G20*(1+'2. Syöttöarvot ja tulokset'!$C$44)," ")</f>
        <v xml:space="preserve"> </v>
      </c>
      <c r="H21" s="4" t="str">
        <f>IF(A21&lt;('2. Syöttöarvot ja tulokset'!$C$21+1),H20*(1+'2. Syöttöarvot ja tulokset'!$C$56)," ")</f>
        <v xml:space="preserve"> </v>
      </c>
      <c r="I21" s="4" t="str">
        <f>IF(A21&lt;('2. Syöttöarvot ja tulokset'!$C$21+1),I20*(1+'2. Syöttöarvot ja tulokset'!$C$32)," ")</f>
        <v xml:space="preserve"> </v>
      </c>
      <c r="J21" s="4" t="str">
        <f>IF(A21&lt;('2. Syöttöarvot ja tulokset'!$C$21+1),J20*(1+'2. Syöttöarvot ja tulokset'!$C$66)," ")</f>
        <v xml:space="preserve"> </v>
      </c>
      <c r="K21" s="4" t="e">
        <f>IF(A21&lt;('2. Syöttöarvot ja tulokset'!$C$21+1),K20+(G21+I21+H21+J21),NA())</f>
        <v>#N/A</v>
      </c>
      <c r="L21" s="4" t="e">
        <f>IF(A21&lt;('2. Syöttöarvot ja tulokset'!$C$21+1),L20,NA())</f>
        <v>#N/A</v>
      </c>
      <c r="M21" s="4" t="str">
        <f>IF(A21&lt;('2. Syöttöarvot ja tulokset'!$C$21+1),'2. Syöttöarvot ja tulokset'!$C$75*'2. Syöttöarvot ja tulokset'!$C$73," ")</f>
        <v xml:space="preserve"> </v>
      </c>
      <c r="N21" s="4" t="str">
        <f>IF(A21&lt;('2. Syöttöarvot ja tulokset'!$C$21+1),M21/((1+$P$2)^A21)," ")</f>
        <v xml:space="preserve"> </v>
      </c>
      <c r="O21" s="4" t="str">
        <f>IF(A21&lt;('2. Syöttöarvot ja tulokset'!$C$21+1),'2. Syöttöarvot ja tulokset'!$C$73*'2. Syöttöarvot ja tulokset'!$C$75+O20," ")</f>
        <v xml:space="preserve"> </v>
      </c>
      <c r="P21" s="4" t="str">
        <f>IF(A21&lt;('2. Syöttöarvot ja tulokset'!$C$21+1),(G21+I21+H21+J21)/((1+$P$2)^A21)," ")</f>
        <v xml:space="preserve"> </v>
      </c>
      <c r="Q21" s="4" t="str">
        <f>IF(A21&lt;('2. Syöttöarvot ja tulokset'!$C$21+1),Q20+P21," ")</f>
        <v xml:space="preserve"> </v>
      </c>
      <c r="R21" s="4" t="e">
        <f>IF(A21&lt;('2. Syöttöarvot ja tulokset'!$C$21+1),R20+G21+I21+H21+J21+T21-$V$6,NA())</f>
        <v>#N/A</v>
      </c>
      <c r="S21" s="4" t="str">
        <f>IF(A21&lt;('2. Syöttöarvot ja tulokset'!$C$21+1),'2. Syöttöarvot ja tulokset'!$C$79*(R20)," ")</f>
        <v xml:space="preserve"> </v>
      </c>
      <c r="T21" s="4">
        <f t="shared" si="1"/>
        <v>0</v>
      </c>
      <c r="U21" s="4" t="e">
        <f>IF(A21&lt;('2. Syöttöarvot ja tulokset'!$C$21+1),U20+((G21+I21+H21+J21-$V$6+T21)/((1+$P$2)^A21)),NA())</f>
        <v>#N/A</v>
      </c>
      <c r="V21" s="4" t="str">
        <f>IF(A21&lt;('2. Syöttöarvot ja tulokset'!$C$21+1),V20+('2. Syöttöarvot ja tulokset'!$C$75*'2. Syöttöarvot ja tulokset'!$C$73)," ")</f>
        <v xml:space="preserve"> </v>
      </c>
      <c r="W21" s="4" t="e">
        <f>IF(A21&lt;('2. Syöttöarvot ja tulokset'!$C$21+1),W20+C21+Y21-$V$6,NA())</f>
        <v>#N/A</v>
      </c>
      <c r="X21" s="4" t="str">
        <f>IF(A21&lt;('2. Syöttöarvot ja tulokset'!$C$21+1),'2. Syöttöarvot ja tulokset'!$C$79*(W20)," ")</f>
        <v xml:space="preserve"> </v>
      </c>
      <c r="Y21" s="4">
        <f t="shared" si="2"/>
        <v>0</v>
      </c>
      <c r="Z21" s="4" t="e">
        <f>IF(A21&lt;('2. Syöttöarvot ja tulokset'!$C$21+1),Z20+((C21-$V$6+Y21)/((1+$P$2)^A21)),NA())</f>
        <v>#N/A</v>
      </c>
      <c r="AA21" s="4" t="str">
        <f>IF(A21&lt;('2. Syöttöarvot ja tulokset'!$C$21+1),AA20+G21+I21+H21+T21-$V$6," ")</f>
        <v xml:space="preserve"> </v>
      </c>
      <c r="AB21" s="20" t="e">
        <f>IF(A21&lt;('2. Syöttöarvot ja tulokset'!$C$21+1),AA21/L21,NA())</f>
        <v>#N/A</v>
      </c>
      <c r="AC21" s="29" t="str">
        <f>IF(A21&lt;('2. Syöttöarvot ja tulokset'!$C$21+1),AC20+C21+Y21-$V$6," ")</f>
        <v xml:space="preserve"> </v>
      </c>
      <c r="AD21" s="20" t="e">
        <f>IF(A21&lt;('2. Syöttöarvot ja tulokset'!$C$21+1),AC21/L21,NA())</f>
        <v>#N/A</v>
      </c>
      <c r="AE21" t="str">
        <f>IF(A21&lt;('2. Syöttöarvot ja tulokset'!$C$21+1),-'2. Syöttöarvot ja tulokset'!$C$122*A21," ")</f>
        <v xml:space="preserve"> </v>
      </c>
      <c r="AF21" t="e">
        <f>IF(A21&lt;('2. Syöttöarvot ja tulokset'!$C$21+1),AE21/1000,NA())</f>
        <v>#N/A</v>
      </c>
    </row>
    <row r="22" spans="1:32" x14ac:dyDescent="0.35">
      <c r="A22">
        <f t="shared" si="0"/>
        <v>17</v>
      </c>
      <c r="B22" t="str">
        <f>IF(A22&lt;('2. Syöttöarvot ja tulokset'!$C$21+1),A22," ")</f>
        <v xml:space="preserve"> </v>
      </c>
      <c r="C22" s="4" t="str">
        <f>IF(A22&lt;('2. Syöttöarvot ja tulokset'!$C$21+1),'2. Syöttöarvot ja tulokset'!$C$99+'2. Syöttöarvot ja tulokset'!$C$101," ")</f>
        <v xml:space="preserve"> </v>
      </c>
      <c r="D22" s="4" t="e">
        <f>IF(A22&lt;('2. Syöttöarvot ja tulokset'!$C$21+1),D21+C22,NA())</f>
        <v>#N/A</v>
      </c>
      <c r="E22" s="4" t="str">
        <f>IF(A22&lt;('2. Syöttöarvot ja tulokset'!$C$21+1),C22/((1+$P$2)^A22)," ")</f>
        <v xml:space="preserve"> </v>
      </c>
      <c r="F22" s="4" t="str">
        <f>IF(B22&lt;('2. Syöttöarvot ja tulokset'!$C$21+1),F21+E22," ")</f>
        <v xml:space="preserve"> </v>
      </c>
      <c r="G22" s="4" t="str">
        <f>IF(A22&lt;('2. Syöttöarvot ja tulokset'!$C$21+1),G21*(1+'2. Syöttöarvot ja tulokset'!$C$44)," ")</f>
        <v xml:space="preserve"> </v>
      </c>
      <c r="H22" s="4" t="str">
        <f>IF(A22&lt;('2. Syöttöarvot ja tulokset'!$C$21+1),H21*(1+'2. Syöttöarvot ja tulokset'!$C$56)," ")</f>
        <v xml:space="preserve"> </v>
      </c>
      <c r="I22" s="4" t="str">
        <f>IF(A22&lt;('2. Syöttöarvot ja tulokset'!$C$21+1),I21*(1+'2. Syöttöarvot ja tulokset'!$C$32)," ")</f>
        <v xml:space="preserve"> </v>
      </c>
      <c r="J22" s="4" t="str">
        <f>IF(A22&lt;('2. Syöttöarvot ja tulokset'!$C$21+1),J21*(1+'2. Syöttöarvot ja tulokset'!$C$66)," ")</f>
        <v xml:space="preserve"> </v>
      </c>
      <c r="K22" s="4" t="e">
        <f>IF(A22&lt;('2. Syöttöarvot ja tulokset'!$C$21+1),K21+(G22+I22+H22+J22),NA())</f>
        <v>#N/A</v>
      </c>
      <c r="L22" s="4" t="e">
        <f>IF(A22&lt;('2. Syöttöarvot ja tulokset'!$C$21+1),L21,NA())</f>
        <v>#N/A</v>
      </c>
      <c r="M22" s="4" t="str">
        <f>IF(A22&lt;('2. Syöttöarvot ja tulokset'!$C$21+1),'2. Syöttöarvot ja tulokset'!$C$75*'2. Syöttöarvot ja tulokset'!$C$73," ")</f>
        <v xml:space="preserve"> </v>
      </c>
      <c r="N22" s="4" t="str">
        <f>IF(A22&lt;('2. Syöttöarvot ja tulokset'!$C$21+1),M22/((1+$P$2)^A22)," ")</f>
        <v xml:space="preserve"> </v>
      </c>
      <c r="O22" s="4" t="str">
        <f>IF(A22&lt;('2. Syöttöarvot ja tulokset'!$C$21+1),'2. Syöttöarvot ja tulokset'!$C$73*'2. Syöttöarvot ja tulokset'!$C$75+O21," ")</f>
        <v xml:space="preserve"> </v>
      </c>
      <c r="P22" s="4" t="str">
        <f>IF(A22&lt;('2. Syöttöarvot ja tulokset'!$C$21+1),(G22+I22+H22+J22)/((1+$P$2)^A22)," ")</f>
        <v xml:space="preserve"> </v>
      </c>
      <c r="Q22" s="4" t="str">
        <f>IF(A22&lt;('2. Syöttöarvot ja tulokset'!$C$21+1),Q21+P22," ")</f>
        <v xml:space="preserve"> </v>
      </c>
      <c r="R22" s="4" t="e">
        <f>IF(A22&lt;('2. Syöttöarvot ja tulokset'!$C$21+1),R21+G22+I22+H22+J22+T22-$V$6,NA())</f>
        <v>#N/A</v>
      </c>
      <c r="S22" s="4" t="str">
        <f>IF(A22&lt;('2. Syöttöarvot ja tulokset'!$C$21+1),'2. Syöttöarvot ja tulokset'!$C$79*(R21)," ")</f>
        <v xml:space="preserve"> </v>
      </c>
      <c r="T22" s="4">
        <f t="shared" si="1"/>
        <v>0</v>
      </c>
      <c r="U22" s="4" t="e">
        <f>IF(A22&lt;('2. Syöttöarvot ja tulokset'!$C$21+1),U21+((G22+I22+H22+J22-$V$6+T22)/((1+$P$2)^A22)),NA())</f>
        <v>#N/A</v>
      </c>
      <c r="V22" s="4" t="str">
        <f>IF(A22&lt;('2. Syöttöarvot ja tulokset'!$C$21+1),V21+('2. Syöttöarvot ja tulokset'!$C$75*'2. Syöttöarvot ja tulokset'!$C$73)," ")</f>
        <v xml:space="preserve"> </v>
      </c>
      <c r="W22" s="4" t="e">
        <f>IF(A22&lt;('2. Syöttöarvot ja tulokset'!$C$21+1),W21+C22+Y22-$V$6,NA())</f>
        <v>#N/A</v>
      </c>
      <c r="X22" s="4" t="str">
        <f>IF(A22&lt;('2. Syöttöarvot ja tulokset'!$C$21+1),'2. Syöttöarvot ja tulokset'!$C$79*(W21)," ")</f>
        <v xml:space="preserve"> </v>
      </c>
      <c r="Y22" s="4">
        <f t="shared" si="2"/>
        <v>0</v>
      </c>
      <c r="Z22" s="4" t="e">
        <f>IF(A22&lt;('2. Syöttöarvot ja tulokset'!$C$21+1),Z21+((C22-$V$6+Y22)/((1+$P$2)^A22)),NA())</f>
        <v>#N/A</v>
      </c>
      <c r="AA22" s="4" t="str">
        <f>IF(A22&lt;('2. Syöttöarvot ja tulokset'!$C$21+1),AA21+G22+I22+H22+T22-$V$6," ")</f>
        <v xml:space="preserve"> </v>
      </c>
      <c r="AB22" s="20" t="e">
        <f>IF(A22&lt;('2. Syöttöarvot ja tulokset'!$C$21+1),AA22/L22,NA())</f>
        <v>#N/A</v>
      </c>
      <c r="AC22" s="29" t="str">
        <f>IF(A22&lt;('2. Syöttöarvot ja tulokset'!$C$21+1),AC21+C22+Y22-$V$6," ")</f>
        <v xml:space="preserve"> </v>
      </c>
      <c r="AD22" s="20" t="e">
        <f>IF(A22&lt;('2. Syöttöarvot ja tulokset'!$C$21+1),AC22/L22,NA())</f>
        <v>#N/A</v>
      </c>
      <c r="AE22" t="str">
        <f>IF(A22&lt;('2. Syöttöarvot ja tulokset'!$C$21+1),-'2. Syöttöarvot ja tulokset'!$C$122*A22," ")</f>
        <v xml:space="preserve"> </v>
      </c>
      <c r="AF22" t="e">
        <f>IF(A22&lt;('2. Syöttöarvot ja tulokset'!$C$21+1),AE22/1000,NA())</f>
        <v>#N/A</v>
      </c>
    </row>
    <row r="23" spans="1:32" x14ac:dyDescent="0.35">
      <c r="A23">
        <f t="shared" si="0"/>
        <v>18</v>
      </c>
      <c r="B23" t="str">
        <f>IF(A23&lt;('2. Syöttöarvot ja tulokset'!$C$21+1),A23," ")</f>
        <v xml:space="preserve"> </v>
      </c>
      <c r="C23" s="4" t="str">
        <f>IF(A23&lt;('2. Syöttöarvot ja tulokset'!$C$21+1),'2. Syöttöarvot ja tulokset'!$C$99+'2. Syöttöarvot ja tulokset'!$C$101," ")</f>
        <v xml:space="preserve"> </v>
      </c>
      <c r="D23" s="4" t="e">
        <f>IF(A23&lt;('2. Syöttöarvot ja tulokset'!$C$21+1),D22+C23,NA())</f>
        <v>#N/A</v>
      </c>
      <c r="E23" s="4" t="str">
        <f>IF(A23&lt;('2. Syöttöarvot ja tulokset'!$C$21+1),C23/((1+$P$2)^A23)," ")</f>
        <v xml:space="preserve"> </v>
      </c>
      <c r="F23" s="4" t="str">
        <f>IF(B23&lt;('2. Syöttöarvot ja tulokset'!$C$21+1),F22+E23," ")</f>
        <v xml:space="preserve"> </v>
      </c>
      <c r="G23" s="4" t="str">
        <f>IF(A23&lt;('2. Syöttöarvot ja tulokset'!$C$21+1),G22*(1+'2. Syöttöarvot ja tulokset'!$C$44)," ")</f>
        <v xml:space="preserve"> </v>
      </c>
      <c r="H23" s="4" t="str">
        <f>IF(A23&lt;('2. Syöttöarvot ja tulokset'!$C$21+1),H22*(1+'2. Syöttöarvot ja tulokset'!$C$56)," ")</f>
        <v xml:space="preserve"> </v>
      </c>
      <c r="I23" s="4" t="str">
        <f>IF(A23&lt;('2. Syöttöarvot ja tulokset'!$C$21+1),I22*(1+'2. Syöttöarvot ja tulokset'!$C$32)," ")</f>
        <v xml:space="preserve"> </v>
      </c>
      <c r="J23" s="4" t="str">
        <f>IF(A23&lt;('2. Syöttöarvot ja tulokset'!$C$21+1),J22*(1+'2. Syöttöarvot ja tulokset'!$C$66)," ")</f>
        <v xml:space="preserve"> </v>
      </c>
      <c r="K23" s="4" t="e">
        <f>IF(A23&lt;('2. Syöttöarvot ja tulokset'!$C$21+1),K22+(G23+I23+H23+J23),NA())</f>
        <v>#N/A</v>
      </c>
      <c r="L23" s="4" t="e">
        <f>IF(A23&lt;('2. Syöttöarvot ja tulokset'!$C$21+1),L22,NA())</f>
        <v>#N/A</v>
      </c>
      <c r="M23" s="4" t="str">
        <f>IF(A23&lt;('2. Syöttöarvot ja tulokset'!$C$21+1),'2. Syöttöarvot ja tulokset'!$C$75*'2. Syöttöarvot ja tulokset'!$C$73," ")</f>
        <v xml:space="preserve"> </v>
      </c>
      <c r="N23" s="4" t="str">
        <f>IF(A23&lt;('2. Syöttöarvot ja tulokset'!$C$21+1),M23/((1+$P$2)^A23)," ")</f>
        <v xml:space="preserve"> </v>
      </c>
      <c r="O23" s="4" t="str">
        <f>IF(A23&lt;('2. Syöttöarvot ja tulokset'!$C$21+1),'2. Syöttöarvot ja tulokset'!$C$73*'2. Syöttöarvot ja tulokset'!$C$75+O22," ")</f>
        <v xml:space="preserve"> </v>
      </c>
      <c r="P23" s="4" t="str">
        <f>IF(A23&lt;('2. Syöttöarvot ja tulokset'!$C$21+1),(G23+I23+H23+J23)/((1+$P$2)^A23)," ")</f>
        <v xml:space="preserve"> </v>
      </c>
      <c r="Q23" s="4" t="str">
        <f>IF(A23&lt;('2. Syöttöarvot ja tulokset'!$C$21+1),Q22+P23," ")</f>
        <v xml:space="preserve"> </v>
      </c>
      <c r="R23" s="4" t="e">
        <f>IF(A23&lt;('2. Syöttöarvot ja tulokset'!$C$21+1),R22+G23+I23+H23+J23+T23-$V$6,NA())</f>
        <v>#N/A</v>
      </c>
      <c r="S23" s="4" t="str">
        <f>IF(A23&lt;('2. Syöttöarvot ja tulokset'!$C$21+1),'2. Syöttöarvot ja tulokset'!$C$79*(R22)," ")</f>
        <v xml:space="preserve"> </v>
      </c>
      <c r="T23" s="4">
        <f t="shared" si="1"/>
        <v>0</v>
      </c>
      <c r="U23" s="4" t="e">
        <f>IF(A23&lt;('2. Syöttöarvot ja tulokset'!$C$21+1),U22+((G23+I23+H23+J23-$V$6+T23)/((1+$P$2)^A23)),NA())</f>
        <v>#N/A</v>
      </c>
      <c r="V23" s="4" t="str">
        <f>IF(A23&lt;('2. Syöttöarvot ja tulokset'!$C$21+1),V22+('2. Syöttöarvot ja tulokset'!$C$75*'2. Syöttöarvot ja tulokset'!$C$73)," ")</f>
        <v xml:space="preserve"> </v>
      </c>
      <c r="W23" s="4" t="e">
        <f>IF(A23&lt;('2. Syöttöarvot ja tulokset'!$C$21+1),W22+C23+Y23-$V$6,NA())</f>
        <v>#N/A</v>
      </c>
      <c r="X23" s="4" t="str">
        <f>IF(A23&lt;('2. Syöttöarvot ja tulokset'!$C$21+1),'2. Syöttöarvot ja tulokset'!$C$79*(W22)," ")</f>
        <v xml:space="preserve"> </v>
      </c>
      <c r="Y23" s="4">
        <f t="shared" si="2"/>
        <v>0</v>
      </c>
      <c r="Z23" s="4" t="e">
        <f>IF(A23&lt;('2. Syöttöarvot ja tulokset'!$C$21+1),Z22+((C23-$V$6+Y23)/((1+$P$2)^A23)),NA())</f>
        <v>#N/A</v>
      </c>
      <c r="AA23" s="4" t="str">
        <f>IF(A23&lt;('2. Syöttöarvot ja tulokset'!$C$21+1),AA22+G23+I23+H23+T23-$V$6," ")</f>
        <v xml:space="preserve"> </v>
      </c>
      <c r="AB23" s="20" t="e">
        <f>IF(A23&lt;('2. Syöttöarvot ja tulokset'!$C$21+1),AA23/L23,NA())</f>
        <v>#N/A</v>
      </c>
      <c r="AC23" s="29" t="str">
        <f>IF(A23&lt;('2. Syöttöarvot ja tulokset'!$C$21+1),AC22+C23+Y23-$V$6," ")</f>
        <v xml:space="preserve"> </v>
      </c>
      <c r="AD23" s="20" t="e">
        <f>IF(A23&lt;('2. Syöttöarvot ja tulokset'!$C$21+1),AC23/L23,NA())</f>
        <v>#N/A</v>
      </c>
      <c r="AE23" t="str">
        <f>IF(A23&lt;('2. Syöttöarvot ja tulokset'!$C$21+1),-'2. Syöttöarvot ja tulokset'!$C$122*A23," ")</f>
        <v xml:space="preserve"> </v>
      </c>
      <c r="AF23" t="e">
        <f>IF(A23&lt;('2. Syöttöarvot ja tulokset'!$C$21+1),AE23/1000,NA())</f>
        <v>#N/A</v>
      </c>
    </row>
    <row r="24" spans="1:32" x14ac:dyDescent="0.35">
      <c r="A24">
        <f t="shared" si="0"/>
        <v>19</v>
      </c>
      <c r="B24" t="str">
        <f>IF(A24&lt;('2. Syöttöarvot ja tulokset'!$C$21+1),A24," ")</f>
        <v xml:space="preserve"> </v>
      </c>
      <c r="C24" s="4" t="str">
        <f>IF(A24&lt;('2. Syöttöarvot ja tulokset'!$C$21+1),'2. Syöttöarvot ja tulokset'!$C$99+'2. Syöttöarvot ja tulokset'!$C$101," ")</f>
        <v xml:space="preserve"> </v>
      </c>
      <c r="D24" s="4" t="e">
        <f>IF(A24&lt;('2. Syöttöarvot ja tulokset'!$C$21+1),D23+C24,NA())</f>
        <v>#N/A</v>
      </c>
      <c r="E24" s="4" t="str">
        <f>IF(A24&lt;('2. Syöttöarvot ja tulokset'!$C$21+1),C24/((1+$P$2)^A24)," ")</f>
        <v xml:space="preserve"> </v>
      </c>
      <c r="F24" s="4" t="str">
        <f>IF(B24&lt;('2. Syöttöarvot ja tulokset'!$C$21+1),F23+E24," ")</f>
        <v xml:space="preserve"> </v>
      </c>
      <c r="G24" s="4" t="str">
        <f>IF(A24&lt;('2. Syöttöarvot ja tulokset'!$C$21+1),G23*(1+'2. Syöttöarvot ja tulokset'!$C$44)," ")</f>
        <v xml:space="preserve"> </v>
      </c>
      <c r="H24" s="4" t="str">
        <f>IF(A24&lt;('2. Syöttöarvot ja tulokset'!$C$21+1),H23*(1+'2. Syöttöarvot ja tulokset'!$C$56)," ")</f>
        <v xml:space="preserve"> </v>
      </c>
      <c r="I24" s="4" t="str">
        <f>IF(A24&lt;('2. Syöttöarvot ja tulokset'!$C$21+1),I23*(1+'2. Syöttöarvot ja tulokset'!$C$32)," ")</f>
        <v xml:space="preserve"> </v>
      </c>
      <c r="J24" s="4" t="str">
        <f>IF(A24&lt;('2. Syöttöarvot ja tulokset'!$C$21+1),J23*(1+'2. Syöttöarvot ja tulokset'!$C$66)," ")</f>
        <v xml:space="preserve"> </v>
      </c>
      <c r="K24" s="4" t="e">
        <f>IF(A24&lt;('2. Syöttöarvot ja tulokset'!$C$21+1),K23+(G24+I24+H24+J24),NA())</f>
        <v>#N/A</v>
      </c>
      <c r="L24" s="4" t="e">
        <f>IF(A24&lt;('2. Syöttöarvot ja tulokset'!$C$21+1),L23,NA())</f>
        <v>#N/A</v>
      </c>
      <c r="M24" s="4" t="str">
        <f>IF(A24&lt;('2. Syöttöarvot ja tulokset'!$C$21+1),'2. Syöttöarvot ja tulokset'!$C$75*'2. Syöttöarvot ja tulokset'!$C$73," ")</f>
        <v xml:space="preserve"> </v>
      </c>
      <c r="N24" s="4" t="str">
        <f>IF(A24&lt;('2. Syöttöarvot ja tulokset'!$C$21+1),M24/((1+$P$2)^A24)," ")</f>
        <v xml:space="preserve"> </v>
      </c>
      <c r="O24" s="4" t="str">
        <f>IF(A24&lt;('2. Syöttöarvot ja tulokset'!$C$21+1),'2. Syöttöarvot ja tulokset'!$C$73*'2. Syöttöarvot ja tulokset'!$C$75+O23," ")</f>
        <v xml:space="preserve"> </v>
      </c>
      <c r="P24" s="4" t="str">
        <f>IF(A24&lt;('2. Syöttöarvot ja tulokset'!$C$21+1),(G24+I24+H24+J24)/((1+$P$2)^A24)," ")</f>
        <v xml:space="preserve"> </v>
      </c>
      <c r="Q24" s="4" t="str">
        <f>IF(A24&lt;('2. Syöttöarvot ja tulokset'!$C$21+1),Q23+P24," ")</f>
        <v xml:space="preserve"> </v>
      </c>
      <c r="R24" s="4" t="e">
        <f>IF(A24&lt;('2. Syöttöarvot ja tulokset'!$C$21+1),R23+G24+I24+H24+J24+T24-$V$6,NA())</f>
        <v>#N/A</v>
      </c>
      <c r="S24" s="4" t="str">
        <f>IF(A24&lt;('2. Syöttöarvot ja tulokset'!$C$21+1),'2. Syöttöarvot ja tulokset'!$C$79*(R23)," ")</f>
        <v xml:space="preserve"> </v>
      </c>
      <c r="T24" s="4">
        <f t="shared" si="1"/>
        <v>0</v>
      </c>
      <c r="U24" s="4" t="e">
        <f>IF(A24&lt;('2. Syöttöarvot ja tulokset'!$C$21+1),U23+((G24+I24+H24+J24-$V$6+T24)/((1+$P$2)^A24)),NA())</f>
        <v>#N/A</v>
      </c>
      <c r="V24" s="4" t="str">
        <f>IF(A24&lt;('2. Syöttöarvot ja tulokset'!$C$21+1),V23+('2. Syöttöarvot ja tulokset'!$C$75*'2. Syöttöarvot ja tulokset'!$C$73)," ")</f>
        <v xml:space="preserve"> </v>
      </c>
      <c r="W24" s="4" t="e">
        <f>IF(A24&lt;('2. Syöttöarvot ja tulokset'!$C$21+1),W23+C24+Y24-$V$6,NA())</f>
        <v>#N/A</v>
      </c>
      <c r="X24" s="4" t="str">
        <f>IF(A24&lt;('2. Syöttöarvot ja tulokset'!$C$21+1),'2. Syöttöarvot ja tulokset'!$C$79*(W23)," ")</f>
        <v xml:space="preserve"> </v>
      </c>
      <c r="Y24" s="4">
        <f t="shared" si="2"/>
        <v>0</v>
      </c>
      <c r="Z24" s="4" t="e">
        <f>IF(A24&lt;('2. Syöttöarvot ja tulokset'!$C$21+1),Z23+((C24-$V$6+Y24)/((1+$P$2)^A24)),NA())</f>
        <v>#N/A</v>
      </c>
      <c r="AA24" s="4" t="str">
        <f>IF(A24&lt;('2. Syöttöarvot ja tulokset'!$C$21+1),AA23+G24+I24+H24+T24-$V$6," ")</f>
        <v xml:space="preserve"> </v>
      </c>
      <c r="AB24" s="20" t="e">
        <f>IF(A24&lt;('2. Syöttöarvot ja tulokset'!$C$21+1),AA24/L24,NA())</f>
        <v>#N/A</v>
      </c>
      <c r="AC24" s="29" t="str">
        <f>IF(A24&lt;('2. Syöttöarvot ja tulokset'!$C$21+1),AC23+C24+Y24-$V$6," ")</f>
        <v xml:space="preserve"> </v>
      </c>
      <c r="AD24" s="20" t="e">
        <f>IF(A24&lt;('2. Syöttöarvot ja tulokset'!$C$21+1),AC24/L24,NA())</f>
        <v>#N/A</v>
      </c>
      <c r="AE24" t="str">
        <f>IF(A24&lt;('2. Syöttöarvot ja tulokset'!$C$21+1),-'2. Syöttöarvot ja tulokset'!$C$122*A24," ")</f>
        <v xml:space="preserve"> </v>
      </c>
      <c r="AF24" t="e">
        <f>IF(A24&lt;('2. Syöttöarvot ja tulokset'!$C$21+1),AE24/1000,NA())</f>
        <v>#N/A</v>
      </c>
    </row>
    <row r="25" spans="1:32" x14ac:dyDescent="0.35">
      <c r="A25">
        <f t="shared" si="0"/>
        <v>20</v>
      </c>
      <c r="B25" t="str">
        <f>IF(A25&lt;('2. Syöttöarvot ja tulokset'!$C$21+1),A25," ")</f>
        <v xml:space="preserve"> </v>
      </c>
      <c r="C25" s="4" t="str">
        <f>IF(A25&lt;('2. Syöttöarvot ja tulokset'!$C$21+1),'2. Syöttöarvot ja tulokset'!$C$99+'2. Syöttöarvot ja tulokset'!$C$101," ")</f>
        <v xml:space="preserve"> </v>
      </c>
      <c r="D25" s="4" t="e">
        <f>IF(A25&lt;('2. Syöttöarvot ja tulokset'!$C$21+1),D24+C25,NA())</f>
        <v>#N/A</v>
      </c>
      <c r="E25" s="4" t="str">
        <f>IF(A25&lt;('2. Syöttöarvot ja tulokset'!$C$21+1),C25/((1+$P$2)^A25)," ")</f>
        <v xml:space="preserve"> </v>
      </c>
      <c r="F25" s="4" t="str">
        <f>IF(B25&lt;('2. Syöttöarvot ja tulokset'!$C$21+1),F24+E25," ")</f>
        <v xml:space="preserve"> </v>
      </c>
      <c r="G25" s="4" t="str">
        <f>IF(A25&lt;('2. Syöttöarvot ja tulokset'!$C$21+1),G24*(1+'2. Syöttöarvot ja tulokset'!$C$44)," ")</f>
        <v xml:space="preserve"> </v>
      </c>
      <c r="H25" s="4" t="str">
        <f>IF(A25&lt;('2. Syöttöarvot ja tulokset'!$C$21+1),H24*(1+'2. Syöttöarvot ja tulokset'!$C$56)," ")</f>
        <v xml:space="preserve"> </v>
      </c>
      <c r="I25" s="4" t="str">
        <f>IF(A25&lt;('2. Syöttöarvot ja tulokset'!$C$21+1),I24*(1+'2. Syöttöarvot ja tulokset'!$C$32)," ")</f>
        <v xml:space="preserve"> </v>
      </c>
      <c r="J25" s="4" t="str">
        <f>IF(A25&lt;('2. Syöttöarvot ja tulokset'!$C$21+1),J24*(1+'2. Syöttöarvot ja tulokset'!$C$66)," ")</f>
        <v xml:space="preserve"> </v>
      </c>
      <c r="K25" s="4" t="e">
        <f>IF(A25&lt;('2. Syöttöarvot ja tulokset'!$C$21+1),K24+(G25+I25+H25+J25),NA())</f>
        <v>#N/A</v>
      </c>
      <c r="L25" s="4" t="e">
        <f>IF(A25&lt;('2. Syöttöarvot ja tulokset'!$C$21+1),L24,NA())</f>
        <v>#N/A</v>
      </c>
      <c r="M25" s="4" t="str">
        <f>IF(A25&lt;('2. Syöttöarvot ja tulokset'!$C$21+1),'2. Syöttöarvot ja tulokset'!$C$75*'2. Syöttöarvot ja tulokset'!$C$73," ")</f>
        <v xml:space="preserve"> </v>
      </c>
      <c r="N25" s="4" t="str">
        <f>IF(A25&lt;('2. Syöttöarvot ja tulokset'!$C$21+1),M25/((1+$P$2)^A25)," ")</f>
        <v xml:space="preserve"> </v>
      </c>
      <c r="O25" s="4" t="str">
        <f>IF(A25&lt;('2. Syöttöarvot ja tulokset'!$C$21+1),'2. Syöttöarvot ja tulokset'!$C$73*'2. Syöttöarvot ja tulokset'!$C$75+O24," ")</f>
        <v xml:space="preserve"> </v>
      </c>
      <c r="P25" s="4" t="str">
        <f>IF(A25&lt;('2. Syöttöarvot ja tulokset'!$C$21+1),(G25+I25+H25+J25)/((1+$P$2)^A25)," ")</f>
        <v xml:space="preserve"> </v>
      </c>
      <c r="Q25" s="4" t="str">
        <f>IF(A25&lt;('2. Syöttöarvot ja tulokset'!$C$21+1),Q24+P25," ")</f>
        <v xml:space="preserve"> </v>
      </c>
      <c r="R25" s="4" t="e">
        <f>IF(A25&lt;('2. Syöttöarvot ja tulokset'!$C$21+1),R24+G25+I25+H25+J25+T25-$V$6,NA())</f>
        <v>#N/A</v>
      </c>
      <c r="S25" s="4" t="str">
        <f>IF(A25&lt;('2. Syöttöarvot ja tulokset'!$C$21+1),'2. Syöttöarvot ja tulokset'!$C$79*(R24)," ")</f>
        <v xml:space="preserve"> </v>
      </c>
      <c r="T25" s="4">
        <f t="shared" si="1"/>
        <v>0</v>
      </c>
      <c r="U25" s="4" t="e">
        <f>IF(A25&lt;('2. Syöttöarvot ja tulokset'!$C$21+1),U24+((G25+I25+H25+J25-$V$6+T25)/((1+$P$2)^A25)),NA())</f>
        <v>#N/A</v>
      </c>
      <c r="V25" s="4" t="str">
        <f>IF(A25&lt;('2. Syöttöarvot ja tulokset'!$C$21+1),V24+('2. Syöttöarvot ja tulokset'!$C$75*'2. Syöttöarvot ja tulokset'!$C$73)," ")</f>
        <v xml:space="preserve"> </v>
      </c>
      <c r="W25" s="4" t="e">
        <f>IF(A25&lt;('2. Syöttöarvot ja tulokset'!$C$21+1),W24+C25+Y25-$V$6,NA())</f>
        <v>#N/A</v>
      </c>
      <c r="X25" s="4" t="str">
        <f>IF(A25&lt;('2. Syöttöarvot ja tulokset'!$C$21+1),'2. Syöttöarvot ja tulokset'!$C$79*(W24)," ")</f>
        <v xml:space="preserve"> </v>
      </c>
      <c r="Y25" s="4">
        <f t="shared" si="2"/>
        <v>0</v>
      </c>
      <c r="Z25" s="4" t="e">
        <f>IF(A25&lt;('2. Syöttöarvot ja tulokset'!$C$21+1),Z24+((C25-$V$6+Y25)/((1+$P$2)^A25)),NA())</f>
        <v>#N/A</v>
      </c>
      <c r="AA25" s="4" t="str">
        <f>IF(A25&lt;('2. Syöttöarvot ja tulokset'!$C$21+1),AA24+G25+I25+H25+T25-$V$6," ")</f>
        <v xml:space="preserve"> </v>
      </c>
      <c r="AB25" s="20" t="e">
        <f>IF(A25&lt;('2. Syöttöarvot ja tulokset'!$C$21+1),AA25/L25,NA())</f>
        <v>#N/A</v>
      </c>
      <c r="AC25" s="29" t="str">
        <f>IF(A25&lt;('2. Syöttöarvot ja tulokset'!$C$21+1),AC24+C25+Y25-$V$6," ")</f>
        <v xml:space="preserve"> </v>
      </c>
      <c r="AD25" s="20" t="e">
        <f>IF(A25&lt;('2. Syöttöarvot ja tulokset'!$C$21+1),AC25/L25,NA())</f>
        <v>#N/A</v>
      </c>
      <c r="AE25" t="str">
        <f>IF(A25&lt;('2. Syöttöarvot ja tulokset'!$C$21+1),-'2. Syöttöarvot ja tulokset'!$C$122*A25," ")</f>
        <v xml:space="preserve"> </v>
      </c>
      <c r="AF25" t="e">
        <f>IF(A25&lt;('2. Syöttöarvot ja tulokset'!$C$21+1),AE25/1000,NA())</f>
        <v>#N/A</v>
      </c>
    </row>
    <row r="26" spans="1:32" x14ac:dyDescent="0.35">
      <c r="A26">
        <f t="shared" si="0"/>
        <v>21</v>
      </c>
      <c r="B26" t="str">
        <f>IF(A26&lt;('2. Syöttöarvot ja tulokset'!$C$21+1),A26," ")</f>
        <v xml:space="preserve"> </v>
      </c>
      <c r="C26" s="4" t="str">
        <f>IF(A26&lt;('2. Syöttöarvot ja tulokset'!$C$21+1),'2. Syöttöarvot ja tulokset'!$C$99+'2. Syöttöarvot ja tulokset'!$C$101," ")</f>
        <v xml:space="preserve"> </v>
      </c>
      <c r="D26" s="4" t="e">
        <f>IF(A26&lt;('2. Syöttöarvot ja tulokset'!$C$21+1),D25+C26,NA())</f>
        <v>#N/A</v>
      </c>
      <c r="E26" s="4" t="str">
        <f>IF(A26&lt;('2. Syöttöarvot ja tulokset'!$C$21+1),C26/((1+$P$2)^A26)," ")</f>
        <v xml:space="preserve"> </v>
      </c>
      <c r="F26" s="4" t="str">
        <f>IF(B26&lt;('2. Syöttöarvot ja tulokset'!$C$21+1),F25+E26," ")</f>
        <v xml:space="preserve"> </v>
      </c>
      <c r="G26" s="4" t="str">
        <f>IF(A26&lt;('2. Syöttöarvot ja tulokset'!$C$21+1),G25*(1+'2. Syöttöarvot ja tulokset'!$C$44)," ")</f>
        <v xml:space="preserve"> </v>
      </c>
      <c r="H26" s="4" t="str">
        <f>IF(A26&lt;('2. Syöttöarvot ja tulokset'!$C$21+1),H25*(1+'2. Syöttöarvot ja tulokset'!$C$56)," ")</f>
        <v xml:space="preserve"> </v>
      </c>
      <c r="I26" s="4" t="str">
        <f>IF(A26&lt;('2. Syöttöarvot ja tulokset'!$C$21+1),I25*(1+'2. Syöttöarvot ja tulokset'!$C$32)," ")</f>
        <v xml:space="preserve"> </v>
      </c>
      <c r="J26" s="4" t="str">
        <f>IF(A26&lt;('2. Syöttöarvot ja tulokset'!$C$21+1),J25*(1+'2. Syöttöarvot ja tulokset'!$C$66)," ")</f>
        <v xml:space="preserve"> </v>
      </c>
      <c r="K26" s="4" t="e">
        <f>IF(A26&lt;('2. Syöttöarvot ja tulokset'!$C$21+1),K25+(G26+I26+H26+J26),NA())</f>
        <v>#N/A</v>
      </c>
      <c r="L26" s="4" t="e">
        <f>IF(A26&lt;('2. Syöttöarvot ja tulokset'!$C$21+1),L25,NA())</f>
        <v>#N/A</v>
      </c>
      <c r="M26" s="4" t="str">
        <f>IF(A26&lt;('2. Syöttöarvot ja tulokset'!$C$21+1),'2. Syöttöarvot ja tulokset'!$C$75*'2. Syöttöarvot ja tulokset'!$C$73," ")</f>
        <v xml:space="preserve"> </v>
      </c>
      <c r="N26" s="4" t="str">
        <f>IF(A26&lt;('2. Syöttöarvot ja tulokset'!$C$21+1),M26/((1+$P$2)^A26)," ")</f>
        <v xml:space="preserve"> </v>
      </c>
      <c r="O26" s="4" t="str">
        <f>IF(A26&lt;('2. Syöttöarvot ja tulokset'!$C$21+1),'2. Syöttöarvot ja tulokset'!$C$73*'2. Syöttöarvot ja tulokset'!$C$75+O25," ")</f>
        <v xml:space="preserve"> </v>
      </c>
      <c r="P26" s="4" t="str">
        <f>IF(A26&lt;('2. Syöttöarvot ja tulokset'!$C$21+1),(G26+I26+H26+J26)/((1+$P$2)^A26)," ")</f>
        <v xml:space="preserve"> </v>
      </c>
      <c r="Q26" s="4" t="str">
        <f>IF(A26&lt;('2. Syöttöarvot ja tulokset'!$C$21+1),Q25+P26," ")</f>
        <v xml:space="preserve"> </v>
      </c>
      <c r="R26" s="4" t="e">
        <f>IF(A26&lt;('2. Syöttöarvot ja tulokset'!$C$21+1),R25+G26+I26+H26+J26+T26-$V$6,NA())</f>
        <v>#N/A</v>
      </c>
      <c r="S26" s="4" t="str">
        <f>IF(A26&lt;('2. Syöttöarvot ja tulokset'!$C$21+1),'2. Syöttöarvot ja tulokset'!$C$79*(R25)," ")</f>
        <v xml:space="preserve"> </v>
      </c>
      <c r="T26" s="4">
        <f t="shared" si="1"/>
        <v>0</v>
      </c>
      <c r="U26" s="4" t="e">
        <f>IF(A26&lt;('2. Syöttöarvot ja tulokset'!$C$21+1),U25+((G26+I26+H26+J26-$V$6+T26)/((1+$P$2)^A26)),NA())</f>
        <v>#N/A</v>
      </c>
      <c r="V26" s="4" t="str">
        <f>IF(A26&lt;('2. Syöttöarvot ja tulokset'!$C$21+1),V25+('2. Syöttöarvot ja tulokset'!$C$75*'2. Syöttöarvot ja tulokset'!$C$73)," ")</f>
        <v xml:space="preserve"> </v>
      </c>
      <c r="W26" s="4" t="e">
        <f>IF(A26&lt;('2. Syöttöarvot ja tulokset'!$C$21+1),W25+C26+Y26-$V$6,NA())</f>
        <v>#N/A</v>
      </c>
      <c r="X26" s="4" t="str">
        <f>IF(A26&lt;('2. Syöttöarvot ja tulokset'!$C$21+1),'2. Syöttöarvot ja tulokset'!$C$79*(W25)," ")</f>
        <v xml:space="preserve"> </v>
      </c>
      <c r="Y26" s="4">
        <f t="shared" si="2"/>
        <v>0</v>
      </c>
      <c r="Z26" s="4" t="e">
        <f>IF(A26&lt;('2. Syöttöarvot ja tulokset'!$C$21+1),Z25+((C26-$V$6+Y26)/((1+$P$2)^A26)),NA())</f>
        <v>#N/A</v>
      </c>
      <c r="AA26" s="4" t="str">
        <f>IF(A26&lt;('2. Syöttöarvot ja tulokset'!$C$21+1),AA25+G26+I26+H26+T26-$V$6," ")</f>
        <v xml:space="preserve"> </v>
      </c>
      <c r="AB26" s="20" t="e">
        <f>IF(A26&lt;('2. Syöttöarvot ja tulokset'!$C$21+1),AA26/L26,NA())</f>
        <v>#N/A</v>
      </c>
      <c r="AC26" s="29" t="str">
        <f>IF(A26&lt;('2. Syöttöarvot ja tulokset'!$C$21+1),AC25+C26+Y26-$V$6," ")</f>
        <v xml:space="preserve"> </v>
      </c>
      <c r="AD26" s="20" t="e">
        <f>IF(A26&lt;('2. Syöttöarvot ja tulokset'!$C$21+1),AC26/L26,NA())</f>
        <v>#N/A</v>
      </c>
      <c r="AE26" t="str">
        <f>IF(A26&lt;('2. Syöttöarvot ja tulokset'!$C$21+1),-'2. Syöttöarvot ja tulokset'!$C$122*A26," ")</f>
        <v xml:space="preserve"> </v>
      </c>
      <c r="AF26" t="e">
        <f>IF(A26&lt;('2. Syöttöarvot ja tulokset'!$C$21+1),AE26/1000,NA())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tulokset'!$C$21+1),A27," ")</f>
        <v xml:space="preserve"> </v>
      </c>
      <c r="C27" s="4" t="str">
        <f>IF(A27&lt;('2. Syöttöarvot ja tulokset'!$C$21+1),'2. Syöttöarvot ja tulokset'!$C$99+'2. Syöttöarvot ja tulokset'!$C$101," ")</f>
        <v xml:space="preserve"> </v>
      </c>
      <c r="D27" s="4" t="e">
        <f>IF(A27&lt;('2. Syöttöarvot ja tulokset'!$C$21+1),D26+C27,NA())</f>
        <v>#N/A</v>
      </c>
      <c r="E27" s="4" t="str">
        <f>IF(A27&lt;('2. Syöttöarvot ja tulokset'!$C$21+1),C27/((1+$P$2)^A27)," ")</f>
        <v xml:space="preserve"> </v>
      </c>
      <c r="F27" s="4" t="str">
        <f>IF(B27&lt;('2. Syöttöarvot ja tulokset'!$C$21+1),F26+E27," ")</f>
        <v xml:space="preserve"> </v>
      </c>
      <c r="G27" s="4" t="str">
        <f>IF(A27&lt;('2. Syöttöarvot ja tulokset'!$C$21+1),G26*(1+'2. Syöttöarvot ja tulokset'!$C$44)," ")</f>
        <v xml:space="preserve"> </v>
      </c>
      <c r="H27" s="4" t="str">
        <f>IF(A27&lt;('2. Syöttöarvot ja tulokset'!$C$21+1),H26*(1+'2. Syöttöarvot ja tulokset'!$C$56)," ")</f>
        <v xml:space="preserve"> </v>
      </c>
      <c r="I27" s="4" t="str">
        <f>IF(A27&lt;('2. Syöttöarvot ja tulokset'!$C$21+1),I26*(1+'2. Syöttöarvot ja tulokset'!$C$32)," ")</f>
        <v xml:space="preserve"> </v>
      </c>
      <c r="J27" s="4" t="str">
        <f>IF(A27&lt;('2. Syöttöarvot ja tulokset'!$C$21+1),J26*(1+'2. Syöttöarvot ja tulokset'!$C$66)," ")</f>
        <v xml:space="preserve"> </v>
      </c>
      <c r="K27" s="4" t="e">
        <f>IF(A27&lt;('2. Syöttöarvot ja tulokset'!$C$21+1),K26+(G27+I27+H27+J27),NA())</f>
        <v>#N/A</v>
      </c>
      <c r="L27" s="4" t="e">
        <f>IF(A27&lt;('2. Syöttöarvot ja tulokset'!$C$21+1),L26,NA())</f>
        <v>#N/A</v>
      </c>
      <c r="M27" s="4" t="str">
        <f>IF(A27&lt;('2. Syöttöarvot ja tulokset'!$C$21+1),'2. Syöttöarvot ja tulokset'!$C$75*'2. Syöttöarvot ja tulokset'!$C$73," ")</f>
        <v xml:space="preserve"> </v>
      </c>
      <c r="N27" s="4" t="str">
        <f>IF(A27&lt;('2. Syöttöarvot ja tulokset'!$C$21+1),M27/((1+$P$2)^A27)," ")</f>
        <v xml:space="preserve"> </v>
      </c>
      <c r="O27" s="4" t="str">
        <f>IF(A27&lt;('2. Syöttöarvot ja tulokset'!$C$21+1),'2. Syöttöarvot ja tulokset'!$C$73*'2. Syöttöarvot ja tulokset'!$C$75+O26," ")</f>
        <v xml:space="preserve"> </v>
      </c>
      <c r="P27" s="4" t="str">
        <f>IF(A27&lt;('2. Syöttöarvot ja tulokset'!$C$21+1),(G27+I27+H27+J27)/((1+$P$2)^A27)," ")</f>
        <v xml:space="preserve"> </v>
      </c>
      <c r="Q27" s="4" t="str">
        <f>IF(A27&lt;('2. Syöttöarvot ja tulokset'!$C$21+1),Q26+P27," ")</f>
        <v xml:space="preserve"> </v>
      </c>
      <c r="R27" s="4" t="e">
        <f>IF(A27&lt;('2. Syöttöarvot ja tulokset'!$C$21+1),R26+G27+I27+H27+J27+T27-$V$6,NA())</f>
        <v>#N/A</v>
      </c>
      <c r="S27" s="4" t="str">
        <f>IF(A27&lt;('2. Syöttöarvot ja tulokset'!$C$21+1),'2. Syöttöarvot ja tulokset'!$C$79*(R26)," ")</f>
        <v xml:space="preserve"> </v>
      </c>
      <c r="T27" s="4">
        <f t="shared" si="1"/>
        <v>0</v>
      </c>
      <c r="U27" s="4" t="e">
        <f>IF(A27&lt;('2. Syöttöarvot ja tulokset'!$C$21+1),U26+((G27+I27+H27+J27-$V$6+T27)/((1+$P$2)^A27)),NA())</f>
        <v>#N/A</v>
      </c>
      <c r="V27" s="4" t="str">
        <f>IF(A27&lt;('2. Syöttöarvot ja tulokset'!$C$21+1),V26+('2. Syöttöarvot ja tulokset'!$C$75*'2. Syöttöarvot ja tulokset'!$C$73)," ")</f>
        <v xml:space="preserve"> </v>
      </c>
      <c r="W27" s="4" t="e">
        <f>IF(A27&lt;('2. Syöttöarvot ja tulokset'!$C$21+1),W26+C27+Y27-$V$6,NA())</f>
        <v>#N/A</v>
      </c>
      <c r="X27" s="4" t="str">
        <f>IF(A27&lt;('2. Syöttöarvot ja tulokset'!$C$21+1),'2. Syöttöarvot ja tulokset'!$C$79*(W26)," ")</f>
        <v xml:space="preserve"> </v>
      </c>
      <c r="Y27" s="4">
        <f t="shared" si="2"/>
        <v>0</v>
      </c>
      <c r="Z27" s="4" t="e">
        <f>IF(A27&lt;('2. Syöttöarvot ja tulokset'!$C$21+1),Z26+((C27-$V$6+Y27)/((1+$P$2)^A27)),NA())</f>
        <v>#N/A</v>
      </c>
      <c r="AA27" s="4" t="str">
        <f>IF(A27&lt;('2. Syöttöarvot ja tulokset'!$C$21+1),AA26+G27+I27+H27+T27-$V$6," ")</f>
        <v xml:space="preserve"> </v>
      </c>
      <c r="AB27" s="20" t="e">
        <f>IF(A27&lt;('2. Syöttöarvot ja tulokset'!$C$21+1),AA27/L27,NA())</f>
        <v>#N/A</v>
      </c>
      <c r="AC27" s="29" t="str">
        <f>IF(A27&lt;('2. Syöttöarvot ja tulokset'!$C$21+1),AC26+C27+Y27-$V$6," ")</f>
        <v xml:space="preserve"> </v>
      </c>
      <c r="AD27" s="20" t="e">
        <f>IF(A27&lt;('2. Syöttöarvot ja tulokset'!$C$21+1),AC27/L27,NA())</f>
        <v>#N/A</v>
      </c>
      <c r="AE27" t="str">
        <f>IF(A27&lt;('2. Syöttöarvot ja tulokset'!$C$21+1),-'2. Syöttöarvot ja tulokset'!$C$122*A27," ")</f>
        <v xml:space="preserve"> </v>
      </c>
      <c r="AF27" t="e">
        <f>IF(A27&lt;('2. Syöttöarvot ja tulokset'!$C$21+1),AE27/1000,NA())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tulokset'!$C$21+1),A28," ")</f>
        <v xml:space="preserve"> </v>
      </c>
      <c r="C28" s="4" t="str">
        <f>IF(A28&lt;('2. Syöttöarvot ja tulokset'!$C$21+1),'2. Syöttöarvot ja tulokset'!$C$99+'2. Syöttöarvot ja tulokset'!$C$101," ")</f>
        <v xml:space="preserve"> </v>
      </c>
      <c r="D28" s="4" t="e">
        <f>IF(A28&lt;('2. Syöttöarvot ja tulokset'!$C$21+1),D27+C28,NA())</f>
        <v>#N/A</v>
      </c>
      <c r="E28" s="4" t="str">
        <f>IF(A28&lt;('2. Syöttöarvot ja tulokset'!$C$21+1),C28/((1+$P$2)^A28)," ")</f>
        <v xml:space="preserve"> </v>
      </c>
      <c r="F28" s="4" t="str">
        <f>IF(B28&lt;('2. Syöttöarvot ja tulokset'!$C$21+1),F27+E28," ")</f>
        <v xml:space="preserve"> </v>
      </c>
      <c r="G28" s="4" t="str">
        <f>IF(A28&lt;('2. Syöttöarvot ja tulokset'!$C$21+1),G27*(1+'2. Syöttöarvot ja tulokset'!$C$44)," ")</f>
        <v xml:space="preserve"> </v>
      </c>
      <c r="H28" s="4" t="str">
        <f>IF(A28&lt;('2. Syöttöarvot ja tulokset'!$C$21+1),H27*(1+'2. Syöttöarvot ja tulokset'!$C$56)," ")</f>
        <v xml:space="preserve"> </v>
      </c>
      <c r="I28" s="4" t="str">
        <f>IF(A28&lt;('2. Syöttöarvot ja tulokset'!$C$21+1),I27*(1+'2. Syöttöarvot ja tulokset'!$C$32)," ")</f>
        <v xml:space="preserve"> </v>
      </c>
      <c r="J28" s="4" t="str">
        <f>IF(A28&lt;('2. Syöttöarvot ja tulokset'!$C$21+1),J27*(1+'2. Syöttöarvot ja tulokset'!$C$66)," ")</f>
        <v xml:space="preserve"> </v>
      </c>
      <c r="K28" s="4" t="e">
        <f>IF(A28&lt;('2. Syöttöarvot ja tulokset'!$C$21+1),K27+(G28+I28+H28+J28),NA())</f>
        <v>#N/A</v>
      </c>
      <c r="L28" s="4" t="e">
        <f>IF(A28&lt;('2. Syöttöarvot ja tulokset'!$C$21+1),L27,NA())</f>
        <v>#N/A</v>
      </c>
      <c r="M28" s="4" t="str">
        <f>IF(A28&lt;('2. Syöttöarvot ja tulokset'!$C$21+1),'2. Syöttöarvot ja tulokset'!$C$75*'2. Syöttöarvot ja tulokset'!$C$73," ")</f>
        <v xml:space="preserve"> </v>
      </c>
      <c r="N28" s="4" t="str">
        <f>IF(A28&lt;('2. Syöttöarvot ja tulokset'!$C$21+1),M28/((1+$P$2)^A28)," ")</f>
        <v xml:space="preserve"> </v>
      </c>
      <c r="O28" s="4" t="str">
        <f>IF(A28&lt;('2. Syöttöarvot ja tulokset'!$C$21+1),'2. Syöttöarvot ja tulokset'!$C$73*'2. Syöttöarvot ja tulokset'!$C$75+O27," ")</f>
        <v xml:space="preserve"> </v>
      </c>
      <c r="P28" s="4" t="str">
        <f>IF(A28&lt;('2. Syöttöarvot ja tulokset'!$C$21+1),(G28+I28+H28+J28)/((1+$P$2)^A28)," ")</f>
        <v xml:space="preserve"> </v>
      </c>
      <c r="Q28" s="4" t="str">
        <f>IF(A28&lt;('2. Syöttöarvot ja tulokset'!$C$21+1),Q27+P28," ")</f>
        <v xml:space="preserve"> </v>
      </c>
      <c r="R28" s="4" t="e">
        <f>IF(A28&lt;('2. Syöttöarvot ja tulokset'!$C$21+1),R27+G28+I28+H28+J28+T28-$V$6,NA())</f>
        <v>#N/A</v>
      </c>
      <c r="S28" s="4" t="str">
        <f>IF(A28&lt;('2. Syöttöarvot ja tulokset'!$C$21+1),'2. Syöttöarvot ja tulokset'!$C$79*(R27)," ")</f>
        <v xml:space="preserve"> </v>
      </c>
      <c r="T28" s="4">
        <f t="shared" si="1"/>
        <v>0</v>
      </c>
      <c r="U28" s="4" t="e">
        <f>IF(A28&lt;('2. Syöttöarvot ja tulokset'!$C$21+1),U27+((G28+I28+H28+J28-$V$6+T28)/((1+$P$2)^A28)),NA())</f>
        <v>#N/A</v>
      </c>
      <c r="V28" s="4" t="str">
        <f>IF(A28&lt;('2. Syöttöarvot ja tulokset'!$C$21+1),V27+('2. Syöttöarvot ja tulokset'!$C$75*'2. Syöttöarvot ja tulokset'!$C$73)," ")</f>
        <v xml:space="preserve"> </v>
      </c>
      <c r="W28" s="4" t="e">
        <f>IF(A28&lt;('2. Syöttöarvot ja tulokset'!$C$21+1),W27+C28+Y28-$V$6,NA())</f>
        <v>#N/A</v>
      </c>
      <c r="X28" s="4" t="str">
        <f>IF(A28&lt;('2. Syöttöarvot ja tulokset'!$C$21+1),'2. Syöttöarvot ja tulokset'!$C$79*(W27)," ")</f>
        <v xml:space="preserve"> </v>
      </c>
      <c r="Y28" s="4">
        <f t="shared" si="2"/>
        <v>0</v>
      </c>
      <c r="Z28" s="4" t="e">
        <f>IF(A28&lt;('2. Syöttöarvot ja tulokset'!$C$21+1),Z27+((C28-$V$6+Y28)/((1+$P$2)^A28)),NA())</f>
        <v>#N/A</v>
      </c>
      <c r="AA28" s="4" t="str">
        <f>IF(A28&lt;('2. Syöttöarvot ja tulokset'!$C$21+1),AA27+G28+I28+H28+T28-$V$6," ")</f>
        <v xml:space="preserve"> </v>
      </c>
      <c r="AB28" s="20" t="e">
        <f>IF(A28&lt;('2. Syöttöarvot ja tulokset'!$C$21+1),AA28/L28,NA())</f>
        <v>#N/A</v>
      </c>
      <c r="AC28" s="29" t="str">
        <f>IF(A28&lt;('2. Syöttöarvot ja tulokset'!$C$21+1),AC27+C28+Y28-$V$6," ")</f>
        <v xml:space="preserve"> </v>
      </c>
      <c r="AD28" s="20" t="e">
        <f>IF(A28&lt;('2. Syöttöarvot ja tulokset'!$C$21+1),AC28/L28,NA())</f>
        <v>#N/A</v>
      </c>
      <c r="AE28" t="str">
        <f>IF(A28&lt;('2. Syöttöarvot ja tulokset'!$C$21+1),-'2. Syöttöarvot ja tulokset'!$C$122*A28," ")</f>
        <v xml:space="preserve"> </v>
      </c>
      <c r="AF28" t="e">
        <f>IF(A28&lt;('2. Syöttöarvot ja tulokset'!$C$21+1),AE28/1000,NA())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tulokset'!$C$21+1),A29," ")</f>
        <v xml:space="preserve"> </v>
      </c>
      <c r="C29" s="4" t="str">
        <f>IF(A29&lt;('2. Syöttöarvot ja tulokset'!$C$21+1),'2. Syöttöarvot ja tulokset'!$C$99+'2. Syöttöarvot ja tulokset'!$C$101," ")</f>
        <v xml:space="preserve"> </v>
      </c>
      <c r="D29" s="4" t="e">
        <f>IF(A29&lt;('2. Syöttöarvot ja tulokset'!$C$21+1),D28+C29,NA())</f>
        <v>#N/A</v>
      </c>
      <c r="E29" s="4" t="str">
        <f>IF(A29&lt;('2. Syöttöarvot ja tulokset'!$C$21+1),C29/((1+$P$2)^A29)," ")</f>
        <v xml:space="preserve"> </v>
      </c>
      <c r="F29" s="4" t="str">
        <f>IF(B29&lt;('2. Syöttöarvot ja tulokset'!$C$21+1),F28+E29," ")</f>
        <v xml:space="preserve"> </v>
      </c>
      <c r="G29" s="4" t="str">
        <f>IF(A29&lt;('2. Syöttöarvot ja tulokset'!$C$21+1),G28*(1+'2. Syöttöarvot ja tulokset'!$C$44)," ")</f>
        <v xml:space="preserve"> </v>
      </c>
      <c r="H29" s="4" t="str">
        <f>IF(A29&lt;('2. Syöttöarvot ja tulokset'!$C$21+1),H28*(1+'2. Syöttöarvot ja tulokset'!$C$56)," ")</f>
        <v xml:space="preserve"> </v>
      </c>
      <c r="I29" s="4" t="str">
        <f>IF(A29&lt;('2. Syöttöarvot ja tulokset'!$C$21+1),I28*(1+'2. Syöttöarvot ja tulokset'!$C$32)," ")</f>
        <v xml:space="preserve"> </v>
      </c>
      <c r="J29" s="4" t="str">
        <f>IF(A29&lt;('2. Syöttöarvot ja tulokset'!$C$21+1),J28*(1+'2. Syöttöarvot ja tulokset'!$C$66)," ")</f>
        <v xml:space="preserve"> </v>
      </c>
      <c r="K29" s="4" t="e">
        <f>IF(A29&lt;('2. Syöttöarvot ja tulokset'!$C$21+1),K28+(G29+I29+H29+J29),NA())</f>
        <v>#N/A</v>
      </c>
      <c r="L29" s="4" t="e">
        <f>IF(A29&lt;('2. Syöttöarvot ja tulokset'!$C$21+1),L28,NA())</f>
        <v>#N/A</v>
      </c>
      <c r="M29" s="4" t="str">
        <f>IF(A29&lt;('2. Syöttöarvot ja tulokset'!$C$21+1),'2. Syöttöarvot ja tulokset'!$C$75*'2. Syöttöarvot ja tulokset'!$C$73," ")</f>
        <v xml:space="preserve"> </v>
      </c>
      <c r="N29" s="4" t="str">
        <f>IF(A29&lt;('2. Syöttöarvot ja tulokset'!$C$21+1),M29/((1+$P$2)^A29)," ")</f>
        <v xml:space="preserve"> </v>
      </c>
      <c r="O29" s="4" t="str">
        <f>IF(A29&lt;('2. Syöttöarvot ja tulokset'!$C$21+1),'2. Syöttöarvot ja tulokset'!$C$73*'2. Syöttöarvot ja tulokset'!$C$75+O28," ")</f>
        <v xml:space="preserve"> </v>
      </c>
      <c r="P29" s="4" t="str">
        <f>IF(A29&lt;('2. Syöttöarvot ja tulokset'!$C$21+1),(G29+I29+H29+J29)/((1+$P$2)^A29)," ")</f>
        <v xml:space="preserve"> </v>
      </c>
      <c r="Q29" s="4" t="str">
        <f>IF(A29&lt;('2. Syöttöarvot ja tulokset'!$C$21+1),Q28+P29," ")</f>
        <v xml:space="preserve"> </v>
      </c>
      <c r="R29" s="4" t="e">
        <f>IF(A29&lt;('2. Syöttöarvot ja tulokset'!$C$21+1),R28+G29+I29+H29+J29+T29-$V$6,NA())</f>
        <v>#N/A</v>
      </c>
      <c r="S29" s="4" t="str">
        <f>IF(A29&lt;('2. Syöttöarvot ja tulokset'!$C$21+1),'2. Syöttöarvot ja tulokset'!$C$79*(R28)," ")</f>
        <v xml:space="preserve"> </v>
      </c>
      <c r="T29" s="4">
        <f t="shared" si="1"/>
        <v>0</v>
      </c>
      <c r="U29" s="4" t="e">
        <f>IF(A29&lt;('2. Syöttöarvot ja tulokset'!$C$21+1),U28+((G29+I29+H29+J29-$V$6+T29)/((1+$P$2)^A29)),NA())</f>
        <v>#N/A</v>
      </c>
      <c r="V29" s="4" t="str">
        <f>IF(A29&lt;('2. Syöttöarvot ja tulokset'!$C$21+1),V28+('2. Syöttöarvot ja tulokset'!$C$75*'2. Syöttöarvot ja tulokset'!$C$73)," ")</f>
        <v xml:space="preserve"> </v>
      </c>
      <c r="W29" s="4" t="e">
        <f>IF(A29&lt;('2. Syöttöarvot ja tulokset'!$C$21+1),W28+C29+Y29-$V$6,NA())</f>
        <v>#N/A</v>
      </c>
      <c r="X29" s="4" t="str">
        <f>IF(A29&lt;('2. Syöttöarvot ja tulokset'!$C$21+1),'2. Syöttöarvot ja tulokset'!$C$79*(W28)," ")</f>
        <v xml:space="preserve"> </v>
      </c>
      <c r="Y29" s="4">
        <f t="shared" si="2"/>
        <v>0</v>
      </c>
      <c r="Z29" s="4" t="e">
        <f>IF(A29&lt;('2. Syöttöarvot ja tulokset'!$C$21+1),Z28+((C29-$V$6+Y29)/((1+$P$2)^A29)),NA())</f>
        <v>#N/A</v>
      </c>
      <c r="AA29" s="4" t="str">
        <f>IF(A29&lt;('2. Syöttöarvot ja tulokset'!$C$21+1),AA28+G29+I29+H29+T29-$V$6," ")</f>
        <v xml:space="preserve"> </v>
      </c>
      <c r="AB29" s="20" t="e">
        <f>IF(A29&lt;('2. Syöttöarvot ja tulokset'!$C$21+1),AA29/L29,NA())</f>
        <v>#N/A</v>
      </c>
      <c r="AC29" s="29" t="str">
        <f>IF(A29&lt;('2. Syöttöarvot ja tulokset'!$C$21+1),AC28+C29+Y29-$V$6," ")</f>
        <v xml:space="preserve"> </v>
      </c>
      <c r="AD29" s="20" t="e">
        <f>IF(A29&lt;('2. Syöttöarvot ja tulokset'!$C$21+1),AC29/L29,NA())</f>
        <v>#N/A</v>
      </c>
      <c r="AE29" t="str">
        <f>IF(A29&lt;('2. Syöttöarvot ja tulokset'!$C$21+1),-'2. Syöttöarvot ja tulokset'!$C$122*A29," ")</f>
        <v xml:space="preserve"> </v>
      </c>
      <c r="AF29" t="e">
        <f>IF(A29&lt;('2. Syöttöarvot ja tulokset'!$C$21+1),AE29/1000,NA())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tulokset'!$C$21+1),A30," ")</f>
        <v xml:space="preserve"> </v>
      </c>
      <c r="C30" s="4" t="str">
        <f>IF(A30&lt;('2. Syöttöarvot ja tulokset'!$C$21+1),'2. Syöttöarvot ja tulokset'!$C$99+'2. Syöttöarvot ja tulokset'!$C$101," ")</f>
        <v xml:space="preserve"> </v>
      </c>
      <c r="D30" s="4" t="e">
        <f>IF(A30&lt;('2. Syöttöarvot ja tulokset'!$C$21+1),D29+C30,NA())</f>
        <v>#N/A</v>
      </c>
      <c r="E30" s="4" t="str">
        <f>IF(A30&lt;('2. Syöttöarvot ja tulokset'!$C$21+1),C30/((1+$P$2)^A30)," ")</f>
        <v xml:space="preserve"> </v>
      </c>
      <c r="F30" s="4" t="str">
        <f>IF(B30&lt;('2. Syöttöarvot ja tulokset'!$C$21+1),F29+E30," ")</f>
        <v xml:space="preserve"> </v>
      </c>
      <c r="G30" s="4" t="str">
        <f>IF(A30&lt;('2. Syöttöarvot ja tulokset'!$C$21+1),G29*(1+'2. Syöttöarvot ja tulokset'!$C$44)," ")</f>
        <v xml:space="preserve"> </v>
      </c>
      <c r="H30" s="4" t="str">
        <f>IF(A30&lt;('2. Syöttöarvot ja tulokset'!$C$21+1),H29*(1+'2. Syöttöarvot ja tulokset'!$C$56)," ")</f>
        <v xml:space="preserve"> </v>
      </c>
      <c r="I30" s="4" t="str">
        <f>IF(A30&lt;('2. Syöttöarvot ja tulokset'!$C$21+1),I29*(1+'2. Syöttöarvot ja tulokset'!$C$32)," ")</f>
        <v xml:space="preserve"> </v>
      </c>
      <c r="J30" s="4" t="str">
        <f>IF(A30&lt;('2. Syöttöarvot ja tulokset'!$C$21+1),J29*(1+'2. Syöttöarvot ja tulokset'!$C$66)," ")</f>
        <v xml:space="preserve"> </v>
      </c>
      <c r="K30" s="4" t="e">
        <f>IF(A30&lt;('2. Syöttöarvot ja tulokset'!$C$21+1),K29+(G30+I30+H30+J30),NA())</f>
        <v>#N/A</v>
      </c>
      <c r="L30" s="4" t="e">
        <f>IF(A30&lt;('2. Syöttöarvot ja tulokset'!$C$21+1),L29,NA())</f>
        <v>#N/A</v>
      </c>
      <c r="M30" s="4" t="str">
        <f>IF(A30&lt;('2. Syöttöarvot ja tulokset'!$C$21+1),'2. Syöttöarvot ja tulokset'!$C$75*'2. Syöttöarvot ja tulokset'!$C$73," ")</f>
        <v xml:space="preserve"> </v>
      </c>
      <c r="N30" s="4" t="str">
        <f>IF(A30&lt;('2. Syöttöarvot ja tulokset'!$C$21+1),M30/((1+$P$2)^A30)," ")</f>
        <v xml:space="preserve"> </v>
      </c>
      <c r="O30" s="4" t="str">
        <f>IF(A30&lt;('2. Syöttöarvot ja tulokset'!$C$21+1),'2. Syöttöarvot ja tulokset'!$C$73*'2. Syöttöarvot ja tulokset'!$C$75+O29," ")</f>
        <v xml:space="preserve"> </v>
      </c>
      <c r="P30" s="4" t="str">
        <f>IF(A30&lt;('2. Syöttöarvot ja tulokset'!$C$21+1),(G30+I30+H30+J30)/((1+$P$2)^A30)," ")</f>
        <v xml:space="preserve"> </v>
      </c>
      <c r="Q30" s="4" t="str">
        <f>IF(A30&lt;('2. Syöttöarvot ja tulokset'!$C$21+1),Q29+P30," ")</f>
        <v xml:space="preserve"> </v>
      </c>
      <c r="R30" s="4" t="e">
        <f>IF(A30&lt;('2. Syöttöarvot ja tulokset'!$C$21+1),R29+G30+I30+H30+J30+T30-$V$6,NA())</f>
        <v>#N/A</v>
      </c>
      <c r="S30" s="4" t="str">
        <f>IF(A30&lt;('2. Syöttöarvot ja tulokset'!$C$21+1),'2. Syöttöarvot ja tulokset'!$C$79*(R29)," ")</f>
        <v xml:space="preserve"> </v>
      </c>
      <c r="T30" s="4">
        <f t="shared" si="1"/>
        <v>0</v>
      </c>
      <c r="U30" s="4" t="e">
        <f>IF(A30&lt;('2. Syöttöarvot ja tulokset'!$C$21+1),U29+((G30+I30+H30+J30-$V$6+T30)/((1+$P$2)^A30)),NA())</f>
        <v>#N/A</v>
      </c>
      <c r="V30" s="4" t="str">
        <f>IF(A30&lt;('2. Syöttöarvot ja tulokset'!$C$21+1),V29+('2. Syöttöarvot ja tulokset'!$C$75*'2. Syöttöarvot ja tulokset'!$C$73)," ")</f>
        <v xml:space="preserve"> </v>
      </c>
      <c r="W30" s="4" t="e">
        <f>IF(A30&lt;('2. Syöttöarvot ja tulokset'!$C$21+1),W29+C30+Y30-$V$6,NA())</f>
        <v>#N/A</v>
      </c>
      <c r="X30" s="4" t="str">
        <f>IF(A30&lt;('2. Syöttöarvot ja tulokset'!$C$21+1),'2. Syöttöarvot ja tulokset'!$C$79*(W29)," ")</f>
        <v xml:space="preserve"> </v>
      </c>
      <c r="Y30" s="4">
        <f t="shared" si="2"/>
        <v>0</v>
      </c>
      <c r="Z30" s="4" t="e">
        <f>IF(A30&lt;('2. Syöttöarvot ja tulokset'!$C$21+1),Z29+((C30-$V$6+Y30)/((1+$P$2)^A30)),NA())</f>
        <v>#N/A</v>
      </c>
      <c r="AA30" s="4" t="str">
        <f>IF(A30&lt;('2. Syöttöarvot ja tulokset'!$C$21+1),AA29+G30+I30+H30+T30-$V$6," ")</f>
        <v xml:space="preserve"> </v>
      </c>
      <c r="AB30" s="20" t="e">
        <f>IF(A30&lt;('2. Syöttöarvot ja tulokset'!$C$21+1),AA30/L30,NA())</f>
        <v>#N/A</v>
      </c>
      <c r="AC30" s="29" t="str">
        <f>IF(A30&lt;('2. Syöttöarvot ja tulokset'!$C$21+1),AC29+C30+Y30-$V$6," ")</f>
        <v xml:space="preserve"> </v>
      </c>
      <c r="AD30" s="20" t="e">
        <f>IF(A30&lt;('2. Syöttöarvot ja tulokset'!$C$21+1),AC30/L30,NA())</f>
        <v>#N/A</v>
      </c>
      <c r="AE30" t="str">
        <f>IF(A30&lt;('2. Syöttöarvot ja tulokset'!$C$21+1),-'2. Syöttöarvot ja tulokset'!$C$122*A30," ")</f>
        <v xml:space="preserve"> </v>
      </c>
      <c r="AF30" t="e">
        <f>IF(A30&lt;('2. Syöttöarvot ja tulokset'!$C$21+1),AE30/1000,NA())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tulokset'!$C$21+1),A31," ")</f>
        <v xml:space="preserve"> </v>
      </c>
      <c r="C31" s="4" t="str">
        <f>IF(A31&lt;('2. Syöttöarvot ja tulokset'!$C$21+1),'2. Syöttöarvot ja tulokset'!$C$99+'2. Syöttöarvot ja tulokset'!$C$101," ")</f>
        <v xml:space="preserve"> </v>
      </c>
      <c r="D31" s="4" t="e">
        <f>IF(A31&lt;('2. Syöttöarvot ja tulokset'!$C$21+1),D30+C31,NA())</f>
        <v>#N/A</v>
      </c>
      <c r="E31" s="4" t="str">
        <f>IF(A31&lt;('2. Syöttöarvot ja tulokset'!$C$21+1),C31/((1+$P$2)^A31)," ")</f>
        <v xml:space="preserve"> </v>
      </c>
      <c r="F31" s="4" t="str">
        <f>IF(B31&lt;('2. Syöttöarvot ja tulokset'!$C$21+1),F30+E31," ")</f>
        <v xml:space="preserve"> </v>
      </c>
      <c r="G31" s="4" t="str">
        <f>IF(A31&lt;('2. Syöttöarvot ja tulokset'!$C$21+1),G30*(1+'2. Syöttöarvot ja tulokset'!$C$44)," ")</f>
        <v xml:space="preserve"> </v>
      </c>
      <c r="H31" s="4" t="str">
        <f>IF(A31&lt;('2. Syöttöarvot ja tulokset'!$C$21+1),H30*(1+'2. Syöttöarvot ja tulokset'!$C$56)," ")</f>
        <v xml:space="preserve"> </v>
      </c>
      <c r="I31" s="4" t="str">
        <f>IF(A31&lt;('2. Syöttöarvot ja tulokset'!$C$21+1),I30*(1+'2. Syöttöarvot ja tulokset'!$C$32)," ")</f>
        <v xml:space="preserve"> </v>
      </c>
      <c r="J31" s="4" t="str">
        <f>IF(A31&lt;('2. Syöttöarvot ja tulokset'!$C$21+1),J30*(1+'2. Syöttöarvot ja tulokset'!$C$66)," ")</f>
        <v xml:space="preserve"> </v>
      </c>
      <c r="K31" s="4" t="e">
        <f>IF(A31&lt;('2. Syöttöarvot ja tulokset'!$C$21+1),K30+(G31+I31+H31+J31),NA())</f>
        <v>#N/A</v>
      </c>
      <c r="L31" s="4" t="e">
        <f>IF(A31&lt;('2. Syöttöarvot ja tulokset'!$C$21+1),L30,NA())</f>
        <v>#N/A</v>
      </c>
      <c r="M31" s="4" t="str">
        <f>IF(A31&lt;('2. Syöttöarvot ja tulokset'!$C$21+1),'2. Syöttöarvot ja tulokset'!$C$75*'2. Syöttöarvot ja tulokset'!$C$73," ")</f>
        <v xml:space="preserve"> </v>
      </c>
      <c r="N31" s="4" t="str">
        <f>IF(A31&lt;('2. Syöttöarvot ja tulokset'!$C$21+1),M31/((1+$P$2)^A31)," ")</f>
        <v xml:space="preserve"> </v>
      </c>
      <c r="O31" s="4" t="str">
        <f>IF(A31&lt;('2. Syöttöarvot ja tulokset'!$C$21+1),'2. Syöttöarvot ja tulokset'!$C$73*'2. Syöttöarvot ja tulokset'!$C$75+O30," ")</f>
        <v xml:space="preserve"> </v>
      </c>
      <c r="P31" s="4" t="str">
        <f>IF(A31&lt;('2. Syöttöarvot ja tulokset'!$C$21+1),(G31+I31+H31+J31)/((1+$P$2)^A31)," ")</f>
        <v xml:space="preserve"> </v>
      </c>
      <c r="Q31" s="4" t="str">
        <f>IF(A31&lt;('2. Syöttöarvot ja tulokset'!$C$21+1),Q30+P31," ")</f>
        <v xml:space="preserve"> </v>
      </c>
      <c r="R31" s="4" t="e">
        <f>IF(A31&lt;('2. Syöttöarvot ja tulokset'!$C$21+1),R30+G31+I31+H31+J31+T31-$V$6,NA())</f>
        <v>#N/A</v>
      </c>
      <c r="S31" s="4" t="str">
        <f>IF(A31&lt;('2. Syöttöarvot ja tulokset'!$C$21+1),'2. Syöttöarvot ja tulokset'!$C$79*(R30)," ")</f>
        <v xml:space="preserve"> </v>
      </c>
      <c r="T31" s="4">
        <f t="shared" si="1"/>
        <v>0</v>
      </c>
      <c r="U31" s="4" t="e">
        <f>IF(A31&lt;('2. Syöttöarvot ja tulokset'!$C$21+1),U30+((G31+I31+H31+J31-$V$6+T31)/((1+$P$2)^A31)),NA())</f>
        <v>#N/A</v>
      </c>
      <c r="V31" s="4" t="str">
        <f>IF(A31&lt;('2. Syöttöarvot ja tulokset'!$C$21+1),V30+('2. Syöttöarvot ja tulokset'!$C$75*'2. Syöttöarvot ja tulokset'!$C$73)," ")</f>
        <v xml:space="preserve"> </v>
      </c>
      <c r="W31" s="4" t="e">
        <f>IF(A31&lt;('2. Syöttöarvot ja tulokset'!$C$21+1),W30+C31+Y31-$V$6,NA())</f>
        <v>#N/A</v>
      </c>
      <c r="X31" s="4" t="str">
        <f>IF(A31&lt;('2. Syöttöarvot ja tulokset'!$C$21+1),'2. Syöttöarvot ja tulokset'!$C$79*(W30)," ")</f>
        <v xml:space="preserve"> </v>
      </c>
      <c r="Y31" s="4">
        <f t="shared" si="2"/>
        <v>0</v>
      </c>
      <c r="Z31" s="4" t="e">
        <f>IF(A31&lt;('2. Syöttöarvot ja tulokset'!$C$21+1),Z30+((C31-$V$6+Y31)/((1+$P$2)^A31)),NA())</f>
        <v>#N/A</v>
      </c>
      <c r="AA31" s="4" t="str">
        <f>IF(A31&lt;('2. Syöttöarvot ja tulokset'!$C$21+1),AA30+G31+I31+H31+T31-$V$6," ")</f>
        <v xml:space="preserve"> </v>
      </c>
      <c r="AB31" s="20" t="e">
        <f>IF(A31&lt;('2. Syöttöarvot ja tulokset'!$C$21+1),AA31/L31,NA())</f>
        <v>#N/A</v>
      </c>
      <c r="AC31" s="29" t="str">
        <f>IF(A31&lt;('2. Syöttöarvot ja tulokset'!$C$21+1),AC30+C31+Y31-$V$6," ")</f>
        <v xml:space="preserve"> </v>
      </c>
      <c r="AD31" s="20" t="e">
        <f>IF(A31&lt;('2. Syöttöarvot ja tulokset'!$C$21+1),AC31/L31,NA())</f>
        <v>#N/A</v>
      </c>
      <c r="AE31" t="str">
        <f>IF(A31&lt;('2. Syöttöarvot ja tulokset'!$C$21+1),-'2. Syöttöarvot ja tulokset'!$C$122*A31," ")</f>
        <v xml:space="preserve"> </v>
      </c>
      <c r="AF31" t="e">
        <f>IF(A31&lt;('2. Syöttöarvot ja tulokset'!$C$21+1),AE31/1000,NA())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tulokset'!$C$21+1),A32," ")</f>
        <v xml:space="preserve"> </v>
      </c>
      <c r="C32" s="4" t="str">
        <f>IF(A32&lt;('2. Syöttöarvot ja tulokset'!$C$21+1),'2. Syöttöarvot ja tulokset'!$C$99+'2. Syöttöarvot ja tulokset'!$C$101," ")</f>
        <v xml:space="preserve"> </v>
      </c>
      <c r="D32" s="4" t="e">
        <f>IF(A32&lt;('2. Syöttöarvot ja tulokset'!$C$21+1),D31+C32,NA())</f>
        <v>#N/A</v>
      </c>
      <c r="E32" s="4" t="str">
        <f>IF(A32&lt;('2. Syöttöarvot ja tulokset'!$C$21+1),C32/((1+$P$2)^A32)," ")</f>
        <v xml:space="preserve"> </v>
      </c>
      <c r="F32" s="4" t="str">
        <f>IF(B32&lt;('2. Syöttöarvot ja tulokset'!$C$21+1),F31+E32," ")</f>
        <v xml:space="preserve"> </v>
      </c>
      <c r="G32" s="4" t="str">
        <f>IF(A32&lt;('2. Syöttöarvot ja tulokset'!$C$21+1),G31*(1+'2. Syöttöarvot ja tulokset'!$C$44)," ")</f>
        <v xml:space="preserve"> </v>
      </c>
      <c r="H32" s="4" t="str">
        <f>IF(A32&lt;('2. Syöttöarvot ja tulokset'!$C$21+1),H31*(1+'2. Syöttöarvot ja tulokset'!$C$56)," ")</f>
        <v xml:space="preserve"> </v>
      </c>
      <c r="I32" s="4" t="str">
        <f>IF(A32&lt;('2. Syöttöarvot ja tulokset'!$C$21+1),I31*(1+'2. Syöttöarvot ja tulokset'!$C$32)," ")</f>
        <v xml:space="preserve"> </v>
      </c>
      <c r="J32" s="4" t="str">
        <f>IF(A32&lt;('2. Syöttöarvot ja tulokset'!$C$21+1),J31*(1+'2. Syöttöarvot ja tulokset'!$C$66)," ")</f>
        <v xml:space="preserve"> </v>
      </c>
      <c r="K32" s="4" t="e">
        <f>IF(A32&lt;('2. Syöttöarvot ja tulokset'!$C$21+1),K31+(G32+I32+H32+J32),NA())</f>
        <v>#N/A</v>
      </c>
      <c r="L32" s="4" t="e">
        <f>IF(A32&lt;('2. Syöttöarvot ja tulokset'!$C$21+1),L31,NA())</f>
        <v>#N/A</v>
      </c>
      <c r="M32" s="4" t="str">
        <f>IF(A32&lt;('2. Syöttöarvot ja tulokset'!$C$21+1),'2. Syöttöarvot ja tulokset'!$C$75*'2. Syöttöarvot ja tulokset'!$C$73," ")</f>
        <v xml:space="preserve"> </v>
      </c>
      <c r="N32" s="4" t="str">
        <f>IF(A32&lt;('2. Syöttöarvot ja tulokset'!$C$21+1),M32/((1+$P$2)^A32)," ")</f>
        <v xml:space="preserve"> </v>
      </c>
      <c r="O32" s="4" t="str">
        <f>IF(A32&lt;('2. Syöttöarvot ja tulokset'!$C$21+1),'2. Syöttöarvot ja tulokset'!$C$73*'2. Syöttöarvot ja tulokset'!$C$75+O31," ")</f>
        <v xml:space="preserve"> </v>
      </c>
      <c r="P32" s="4" t="str">
        <f>IF(A32&lt;('2. Syöttöarvot ja tulokset'!$C$21+1),(G32+I32+H32+J32)/((1+$P$2)^A32)," ")</f>
        <v xml:space="preserve"> </v>
      </c>
      <c r="Q32" s="4" t="str">
        <f>IF(A32&lt;('2. Syöttöarvot ja tulokset'!$C$21+1),Q31+P32," ")</f>
        <v xml:space="preserve"> </v>
      </c>
      <c r="R32" s="4" t="e">
        <f>IF(A32&lt;('2. Syöttöarvot ja tulokset'!$C$21+1),R31+G32+I32+H32+J32+T32-$V$6,NA())</f>
        <v>#N/A</v>
      </c>
      <c r="S32" s="4" t="str">
        <f>IF(A32&lt;('2. Syöttöarvot ja tulokset'!$C$21+1),'2. Syöttöarvot ja tulokset'!$C$79*(R31)," ")</f>
        <v xml:space="preserve"> </v>
      </c>
      <c r="T32" s="4">
        <f t="shared" si="1"/>
        <v>0</v>
      </c>
      <c r="U32" s="4" t="e">
        <f>IF(A32&lt;('2. Syöttöarvot ja tulokset'!$C$21+1),U31+((G32+I32+H32+J32-$V$6+T32)/((1+$P$2)^A32)),NA())</f>
        <v>#N/A</v>
      </c>
      <c r="V32" s="4" t="str">
        <f>IF(A32&lt;('2. Syöttöarvot ja tulokset'!$C$21+1),V31+('2. Syöttöarvot ja tulokset'!$C$75*'2. Syöttöarvot ja tulokset'!$C$73)," ")</f>
        <v xml:space="preserve"> </v>
      </c>
      <c r="W32" s="4" t="e">
        <f>IF(A32&lt;('2. Syöttöarvot ja tulokset'!$C$21+1),W31+C32+Y32-$V$6,NA())</f>
        <v>#N/A</v>
      </c>
      <c r="X32" s="4" t="str">
        <f>IF(A32&lt;('2. Syöttöarvot ja tulokset'!$C$21+1),'2. Syöttöarvot ja tulokset'!$C$79*(W31)," ")</f>
        <v xml:space="preserve"> </v>
      </c>
      <c r="Y32" s="4">
        <f t="shared" si="2"/>
        <v>0</v>
      </c>
      <c r="Z32" s="4" t="e">
        <f>IF(A32&lt;('2. Syöttöarvot ja tulokset'!$C$21+1),Z31+((C32-$V$6+Y32)/((1+$P$2)^A32)),NA())</f>
        <v>#N/A</v>
      </c>
      <c r="AA32" s="4" t="str">
        <f>IF(A32&lt;('2. Syöttöarvot ja tulokset'!$C$21+1),AA31+G32+I32+H32+T32-$V$6," ")</f>
        <v xml:space="preserve"> </v>
      </c>
      <c r="AB32" s="20" t="e">
        <f>IF(A32&lt;('2. Syöttöarvot ja tulokset'!$C$21+1),AA32/L32,NA())</f>
        <v>#N/A</v>
      </c>
      <c r="AC32" s="29" t="str">
        <f>IF(A32&lt;('2. Syöttöarvot ja tulokset'!$C$21+1),AC31+C32+Y32-$V$6," ")</f>
        <v xml:space="preserve"> </v>
      </c>
      <c r="AD32" s="20" t="e">
        <f>IF(A32&lt;('2. Syöttöarvot ja tulokset'!$C$21+1),AC32/L32,NA())</f>
        <v>#N/A</v>
      </c>
      <c r="AE32" t="str">
        <f>IF(A32&lt;('2. Syöttöarvot ja tulokset'!$C$21+1),-'2. Syöttöarvot ja tulokset'!$C$122*A32," ")</f>
        <v xml:space="preserve"> </v>
      </c>
      <c r="AF32" t="e">
        <f>IF(A32&lt;('2. Syöttöarvot ja tulokset'!$C$21+1),AE32/1000,NA())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tulokset'!$C$21+1),A33," ")</f>
        <v xml:space="preserve"> </v>
      </c>
      <c r="C33" s="4" t="str">
        <f>IF(A33&lt;('2. Syöttöarvot ja tulokset'!$C$21+1),'2. Syöttöarvot ja tulokset'!$C$99+'2. Syöttöarvot ja tulokset'!$C$101," ")</f>
        <v xml:space="preserve"> </v>
      </c>
      <c r="D33" s="4" t="e">
        <f>IF(A33&lt;('2. Syöttöarvot ja tulokset'!$C$21+1),D32+C33,NA())</f>
        <v>#N/A</v>
      </c>
      <c r="E33" s="4" t="str">
        <f>IF(A33&lt;('2. Syöttöarvot ja tulokset'!$C$21+1),C33/((1+$P$2)^A33)," ")</f>
        <v xml:space="preserve"> </v>
      </c>
      <c r="F33" s="4" t="str">
        <f>IF(B33&lt;('2. Syöttöarvot ja tulokset'!$C$21+1),F32+E33," ")</f>
        <v xml:space="preserve"> </v>
      </c>
      <c r="G33" s="4" t="str">
        <f>IF(A33&lt;('2. Syöttöarvot ja tulokset'!$C$21+1),G32*(1+'2. Syöttöarvot ja tulokset'!$C$44)," ")</f>
        <v xml:space="preserve"> </v>
      </c>
      <c r="H33" s="4" t="str">
        <f>IF(A33&lt;('2. Syöttöarvot ja tulokset'!$C$21+1),H32*(1+'2. Syöttöarvot ja tulokset'!$C$56)," ")</f>
        <v xml:space="preserve"> </v>
      </c>
      <c r="I33" s="4" t="str">
        <f>IF(A33&lt;('2. Syöttöarvot ja tulokset'!$C$21+1),I32*(1+'2. Syöttöarvot ja tulokset'!$C$32)," ")</f>
        <v xml:space="preserve"> </v>
      </c>
      <c r="J33" s="4" t="str">
        <f>IF(A33&lt;('2. Syöttöarvot ja tulokset'!$C$21+1),J32*(1+'2. Syöttöarvot ja tulokset'!$C$66)," ")</f>
        <v xml:space="preserve"> </v>
      </c>
      <c r="K33" s="4" t="e">
        <f>IF(A33&lt;('2. Syöttöarvot ja tulokset'!$C$21+1),K32+(G33+I33+H33+J33),NA())</f>
        <v>#N/A</v>
      </c>
      <c r="L33" s="4" t="e">
        <f>IF(A33&lt;('2. Syöttöarvot ja tulokset'!$C$21+1),L32,NA())</f>
        <v>#N/A</v>
      </c>
      <c r="M33" s="4" t="str">
        <f>IF(A33&lt;('2. Syöttöarvot ja tulokset'!$C$21+1),'2. Syöttöarvot ja tulokset'!$C$75*'2. Syöttöarvot ja tulokset'!$C$73," ")</f>
        <v xml:space="preserve"> </v>
      </c>
      <c r="N33" s="4" t="str">
        <f>IF(A33&lt;('2. Syöttöarvot ja tulokset'!$C$21+1),M33/((1+$P$2)^A33)," ")</f>
        <v xml:space="preserve"> </v>
      </c>
      <c r="O33" s="4" t="str">
        <f>IF(A33&lt;('2. Syöttöarvot ja tulokset'!$C$21+1),'2. Syöttöarvot ja tulokset'!$C$73*'2. Syöttöarvot ja tulokset'!$C$75+O32," ")</f>
        <v xml:space="preserve"> </v>
      </c>
      <c r="P33" s="4" t="str">
        <f>IF(A33&lt;('2. Syöttöarvot ja tulokset'!$C$21+1),(G33+I33+H33+J33)/((1+$P$2)^A33)," ")</f>
        <v xml:space="preserve"> </v>
      </c>
      <c r="Q33" s="4" t="str">
        <f>IF(A33&lt;('2. Syöttöarvot ja tulokset'!$C$21+1),Q32+P33," ")</f>
        <v xml:space="preserve"> </v>
      </c>
      <c r="R33" s="4" t="e">
        <f>IF(A33&lt;('2. Syöttöarvot ja tulokset'!$C$21+1),R32+G33+I33+H33+J33+T33-$V$6,NA())</f>
        <v>#N/A</v>
      </c>
      <c r="S33" s="4" t="str">
        <f>IF(A33&lt;('2. Syöttöarvot ja tulokset'!$C$21+1),'2. Syöttöarvot ja tulokset'!$C$79*(R32)," ")</f>
        <v xml:space="preserve"> </v>
      </c>
      <c r="T33" s="4">
        <f t="shared" si="1"/>
        <v>0</v>
      </c>
      <c r="U33" s="4" t="e">
        <f>IF(A33&lt;('2. Syöttöarvot ja tulokset'!$C$21+1),U32+((G33+I33+H33+J33-$V$6+T33)/((1+$P$2)^A33)),NA())</f>
        <v>#N/A</v>
      </c>
      <c r="V33" s="4" t="str">
        <f>IF(A33&lt;('2. Syöttöarvot ja tulokset'!$C$21+1),V32+('2. Syöttöarvot ja tulokset'!$C$75*'2. Syöttöarvot ja tulokset'!$C$73)," ")</f>
        <v xml:space="preserve"> </v>
      </c>
      <c r="W33" s="4" t="e">
        <f>IF(A33&lt;('2. Syöttöarvot ja tulokset'!$C$21+1),W32+C33+Y33-$V$6,NA())</f>
        <v>#N/A</v>
      </c>
      <c r="X33" s="4" t="str">
        <f>IF(A33&lt;('2. Syöttöarvot ja tulokset'!$C$21+1),'2. Syöttöarvot ja tulokset'!$C$79*(W32)," ")</f>
        <v xml:space="preserve"> </v>
      </c>
      <c r="Y33" s="4">
        <f t="shared" si="2"/>
        <v>0</v>
      </c>
      <c r="Z33" s="4" t="e">
        <f>IF(A33&lt;('2. Syöttöarvot ja tulokset'!$C$21+1),Z32+((C33-$V$6+Y33)/((1+$P$2)^A33)),NA())</f>
        <v>#N/A</v>
      </c>
      <c r="AA33" s="4" t="str">
        <f>IF(A33&lt;('2. Syöttöarvot ja tulokset'!$C$21+1),AA32+G33+I33+H33+T33-$V$6," ")</f>
        <v xml:space="preserve"> </v>
      </c>
      <c r="AB33" s="20" t="e">
        <f>IF(A33&lt;('2. Syöttöarvot ja tulokset'!$C$21+1),AA33/L33,NA())</f>
        <v>#N/A</v>
      </c>
      <c r="AC33" s="29" t="str">
        <f>IF(A33&lt;('2. Syöttöarvot ja tulokset'!$C$21+1),AC32+C33+Y33-$V$6," ")</f>
        <v xml:space="preserve"> </v>
      </c>
      <c r="AD33" s="20" t="e">
        <f>IF(A33&lt;('2. Syöttöarvot ja tulokset'!$C$21+1),AC33/L33,NA())</f>
        <v>#N/A</v>
      </c>
      <c r="AE33" t="str">
        <f>IF(A33&lt;('2. Syöttöarvot ja tulokset'!$C$21+1),-'2. Syöttöarvot ja tulokset'!$C$122*A33," ")</f>
        <v xml:space="preserve"> </v>
      </c>
      <c r="AF33" t="e">
        <f>IF(A33&lt;('2. Syöttöarvot ja tulokset'!$C$21+1),AE33/1000,NA())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tulokset'!$C$21+1),A34," ")</f>
        <v xml:space="preserve"> </v>
      </c>
      <c r="C34" s="4" t="str">
        <f>IF(A34&lt;('2. Syöttöarvot ja tulokset'!$C$21+1),'2. Syöttöarvot ja tulokset'!$C$99+'2. Syöttöarvot ja tulokset'!$C$101," ")</f>
        <v xml:space="preserve"> </v>
      </c>
      <c r="D34" s="4" t="e">
        <f>IF(A34&lt;('2. Syöttöarvot ja tulokset'!$C$21+1),D33+C34,NA())</f>
        <v>#N/A</v>
      </c>
      <c r="E34" s="4" t="str">
        <f>IF(A34&lt;('2. Syöttöarvot ja tulokset'!$C$21+1),C34/((1+$P$2)^A34)," ")</f>
        <v xml:space="preserve"> </v>
      </c>
      <c r="F34" s="4" t="str">
        <f>IF(B34&lt;('2. Syöttöarvot ja tulokset'!$C$21+1),F33+E34," ")</f>
        <v xml:space="preserve"> </v>
      </c>
      <c r="G34" s="4" t="str">
        <f>IF(A34&lt;('2. Syöttöarvot ja tulokset'!$C$21+1),G33*(1+'2. Syöttöarvot ja tulokset'!$C$44)," ")</f>
        <v xml:space="preserve"> </v>
      </c>
      <c r="H34" s="4" t="str">
        <f>IF(A34&lt;('2. Syöttöarvot ja tulokset'!$C$21+1),H33*(1+'2. Syöttöarvot ja tulokset'!$C$56)," ")</f>
        <v xml:space="preserve"> </v>
      </c>
      <c r="I34" s="4" t="str">
        <f>IF(A34&lt;('2. Syöttöarvot ja tulokset'!$C$21+1),I33*(1+'2. Syöttöarvot ja tulokset'!$C$32)," ")</f>
        <v xml:space="preserve"> </v>
      </c>
      <c r="J34" s="4" t="str">
        <f>IF(A34&lt;('2. Syöttöarvot ja tulokset'!$C$21+1),J33*(1+'2. Syöttöarvot ja tulokset'!$C$66)," ")</f>
        <v xml:space="preserve"> </v>
      </c>
      <c r="K34" s="4" t="e">
        <f>IF(A34&lt;('2. Syöttöarvot ja tulokset'!$C$21+1),K33+(G34+I34+H34+J34),NA())</f>
        <v>#N/A</v>
      </c>
      <c r="L34" s="4" t="e">
        <f>IF(A34&lt;('2. Syöttöarvot ja tulokset'!$C$21+1),L33,NA())</f>
        <v>#N/A</v>
      </c>
      <c r="M34" s="4" t="str">
        <f>IF(A34&lt;('2. Syöttöarvot ja tulokset'!$C$21+1),'2. Syöttöarvot ja tulokset'!$C$75*'2. Syöttöarvot ja tulokset'!$C$73," ")</f>
        <v xml:space="preserve"> </v>
      </c>
      <c r="N34" s="4" t="str">
        <f>IF(A34&lt;('2. Syöttöarvot ja tulokset'!$C$21+1),M34/((1+$P$2)^A34)," ")</f>
        <v xml:space="preserve"> </v>
      </c>
      <c r="O34" s="4" t="str">
        <f>IF(A34&lt;('2. Syöttöarvot ja tulokset'!$C$21+1),'2. Syöttöarvot ja tulokset'!$C$73*'2. Syöttöarvot ja tulokset'!$C$75+O33," ")</f>
        <v xml:space="preserve"> </v>
      </c>
      <c r="P34" s="4" t="str">
        <f>IF(A34&lt;('2. Syöttöarvot ja tulokset'!$C$21+1),(G34+I34+H34+J34)/((1+$P$2)^A34)," ")</f>
        <v xml:space="preserve"> </v>
      </c>
      <c r="Q34" s="4" t="str">
        <f>IF(A34&lt;('2. Syöttöarvot ja tulokset'!$C$21+1),Q33+P34," ")</f>
        <v xml:space="preserve"> </v>
      </c>
      <c r="R34" s="4" t="e">
        <f>IF(A34&lt;('2. Syöttöarvot ja tulokset'!$C$21+1),R33+G34+I34+H34+J34+T34-$V$6,NA())</f>
        <v>#N/A</v>
      </c>
      <c r="S34" s="4" t="str">
        <f>IF(A34&lt;('2. Syöttöarvot ja tulokset'!$C$21+1),'2. Syöttöarvot ja tulokset'!$C$79*(R33)," ")</f>
        <v xml:space="preserve"> </v>
      </c>
      <c r="T34" s="4">
        <f t="shared" si="1"/>
        <v>0</v>
      </c>
      <c r="U34" s="4" t="e">
        <f>IF(A34&lt;('2. Syöttöarvot ja tulokset'!$C$21+1),U33+((G34+I34+H34+J34-$V$6+T34)/((1+$P$2)^A34)),NA())</f>
        <v>#N/A</v>
      </c>
      <c r="V34" s="4" t="str">
        <f>IF(A34&lt;('2. Syöttöarvot ja tulokset'!$C$21+1),V33+('2. Syöttöarvot ja tulokset'!$C$75*'2. Syöttöarvot ja tulokset'!$C$73)," ")</f>
        <v xml:space="preserve"> </v>
      </c>
      <c r="W34" s="4" t="e">
        <f>IF(A34&lt;('2. Syöttöarvot ja tulokset'!$C$21+1),W33+C34+Y34-$V$6,NA())</f>
        <v>#N/A</v>
      </c>
      <c r="X34" s="4" t="str">
        <f>IF(A34&lt;('2. Syöttöarvot ja tulokset'!$C$21+1),'2. Syöttöarvot ja tulokset'!$C$79*(W33)," ")</f>
        <v xml:space="preserve"> </v>
      </c>
      <c r="Y34" s="4">
        <f t="shared" si="2"/>
        <v>0</v>
      </c>
      <c r="Z34" s="4" t="e">
        <f>IF(A34&lt;('2. Syöttöarvot ja tulokset'!$C$21+1),Z33+((C34-$V$6+Y34)/((1+$P$2)^A34)),NA())</f>
        <v>#N/A</v>
      </c>
      <c r="AA34" s="4" t="str">
        <f>IF(A34&lt;('2. Syöttöarvot ja tulokset'!$C$21+1),AA33+G34+I34+H34+T34-$V$6," ")</f>
        <v xml:space="preserve"> </v>
      </c>
      <c r="AB34" s="20" t="e">
        <f>IF(A34&lt;('2. Syöttöarvot ja tulokset'!$C$21+1),AA34/L34,NA())</f>
        <v>#N/A</v>
      </c>
      <c r="AC34" s="29" t="str">
        <f>IF(A34&lt;('2. Syöttöarvot ja tulokset'!$C$21+1),AC33+C34+Y34-$V$6," ")</f>
        <v xml:space="preserve"> </v>
      </c>
      <c r="AD34" s="20" t="e">
        <f>IF(A34&lt;('2. Syöttöarvot ja tulokset'!$C$21+1),AC34/L34,NA())</f>
        <v>#N/A</v>
      </c>
      <c r="AE34" t="str">
        <f>IF(A34&lt;('2. Syöttöarvot ja tulokset'!$C$21+1),-'2. Syöttöarvot ja tulokset'!$C$122*A34," ")</f>
        <v xml:space="preserve"> </v>
      </c>
      <c r="AF34" t="e">
        <f>IF(A34&lt;('2. Syöttöarvot ja tulokset'!$C$21+1),AE34/1000,NA())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tulokset'!$C$21+1),A35," ")</f>
        <v xml:space="preserve"> </v>
      </c>
      <c r="C35" s="4" t="str">
        <f>IF(A35&lt;('2. Syöttöarvot ja tulokset'!$C$21+1),'2. Syöttöarvot ja tulokset'!$C$99+'2. Syöttöarvot ja tulokset'!$C$101," ")</f>
        <v xml:space="preserve"> </v>
      </c>
      <c r="D35" s="4" t="e">
        <f>IF(A35&lt;('2. Syöttöarvot ja tulokset'!$C$21+1),D34+C35,NA())</f>
        <v>#N/A</v>
      </c>
      <c r="E35" s="4" t="str">
        <f>IF(A35&lt;('2. Syöttöarvot ja tulokset'!$C$21+1),C35/((1+$P$2)^A35)," ")</f>
        <v xml:space="preserve"> </v>
      </c>
      <c r="F35" s="4" t="str">
        <f>IF(B35&lt;('2. Syöttöarvot ja tulokset'!$C$21+1),F34+E35," ")</f>
        <v xml:space="preserve"> </v>
      </c>
      <c r="G35" s="4" t="str">
        <f>IF(A35&lt;('2. Syöttöarvot ja tulokset'!$C$21+1),G34*(1+'2. Syöttöarvot ja tulokset'!$C$44)," ")</f>
        <v xml:space="preserve"> </v>
      </c>
      <c r="H35" s="4" t="str">
        <f>IF(A35&lt;('2. Syöttöarvot ja tulokset'!$C$21+1),H34*(1+'2. Syöttöarvot ja tulokset'!$C$56)," ")</f>
        <v xml:space="preserve"> </v>
      </c>
      <c r="I35" s="4" t="str">
        <f>IF(A35&lt;('2. Syöttöarvot ja tulokset'!$C$21+1),I34*(1+'2. Syöttöarvot ja tulokset'!$C$32)," ")</f>
        <v xml:space="preserve"> </v>
      </c>
      <c r="J35" s="4" t="str">
        <f>IF(A35&lt;('2. Syöttöarvot ja tulokset'!$C$21+1),J34*(1+'2. Syöttöarvot ja tulokset'!$C$66)," ")</f>
        <v xml:space="preserve"> </v>
      </c>
      <c r="K35" s="4" t="e">
        <f>IF(A35&lt;('2. Syöttöarvot ja tulokset'!$C$21+1),K34+(G35+I35+H35+J35),NA())</f>
        <v>#N/A</v>
      </c>
      <c r="L35" s="4" t="e">
        <f>IF(A35&lt;('2. Syöttöarvot ja tulokset'!$C$21+1),L34,NA())</f>
        <v>#N/A</v>
      </c>
      <c r="M35" s="4" t="str">
        <f>IF(A35&lt;('2. Syöttöarvot ja tulokset'!$C$21+1),'2. Syöttöarvot ja tulokset'!$C$75*'2. Syöttöarvot ja tulokset'!$C$73," ")</f>
        <v xml:space="preserve"> </v>
      </c>
      <c r="N35" s="4" t="str">
        <f>IF(A35&lt;('2. Syöttöarvot ja tulokset'!$C$21+1),M35/((1+$P$2)^A35)," ")</f>
        <v xml:space="preserve"> </v>
      </c>
      <c r="O35" s="4" t="str">
        <f>IF(A35&lt;('2. Syöttöarvot ja tulokset'!$C$21+1),'2. Syöttöarvot ja tulokset'!$C$73*'2. Syöttöarvot ja tulokset'!$C$75+O34," ")</f>
        <v xml:space="preserve"> </v>
      </c>
      <c r="P35" s="4" t="str">
        <f>IF(A35&lt;('2. Syöttöarvot ja tulokset'!$C$21+1),(G35+I35+H35+J35)/((1+$P$2)^A35)," ")</f>
        <v xml:space="preserve"> </v>
      </c>
      <c r="Q35" s="4" t="str">
        <f>IF(A35&lt;('2. Syöttöarvot ja tulokset'!$C$21+1),Q34+P35," ")</f>
        <v xml:space="preserve"> </v>
      </c>
      <c r="R35" s="4" t="e">
        <f>IF(A35&lt;('2. Syöttöarvot ja tulokset'!$C$21+1),R34+G35+I35+H35+J35+T35-$V$6,NA())</f>
        <v>#N/A</v>
      </c>
      <c r="S35" s="4" t="str">
        <f>IF(A35&lt;('2. Syöttöarvot ja tulokset'!$C$21+1),'2. Syöttöarvot ja tulokset'!$C$79*(R34)," ")</f>
        <v xml:space="preserve"> </v>
      </c>
      <c r="T35" s="4">
        <f t="shared" si="1"/>
        <v>0</v>
      </c>
      <c r="U35" s="4" t="e">
        <f>IF(A35&lt;('2. Syöttöarvot ja tulokset'!$C$21+1),U34+((G35+I35+H35+J35-$V$6+T35)/((1+$P$2)^A35)),NA())</f>
        <v>#N/A</v>
      </c>
      <c r="V35" s="4" t="str">
        <f>IF(A35&lt;('2. Syöttöarvot ja tulokset'!$C$21+1),V34+('2. Syöttöarvot ja tulokset'!$C$75*'2. Syöttöarvot ja tulokset'!$C$73)," ")</f>
        <v xml:space="preserve"> </v>
      </c>
      <c r="W35" s="4" t="e">
        <f>IF(A35&lt;('2. Syöttöarvot ja tulokset'!$C$21+1),W34+C35+Y35-$V$6,NA())</f>
        <v>#N/A</v>
      </c>
      <c r="X35" s="4" t="str">
        <f>IF(A35&lt;('2. Syöttöarvot ja tulokset'!$C$21+1),'2. Syöttöarvot ja tulokset'!$C$79*(W34)," ")</f>
        <v xml:space="preserve"> </v>
      </c>
      <c r="Y35" s="4">
        <f t="shared" si="2"/>
        <v>0</v>
      </c>
      <c r="Z35" s="4" t="e">
        <f>IF(A35&lt;('2. Syöttöarvot ja tulokset'!$C$21+1),Z34+((C35-$V$6+Y35)/((1+$P$2)^A35)),NA())</f>
        <v>#N/A</v>
      </c>
      <c r="AA35" s="4" t="str">
        <f>IF(A35&lt;('2. Syöttöarvot ja tulokset'!$C$21+1),AA34+G35+I35+H35+T35-$V$6," ")</f>
        <v xml:space="preserve"> </v>
      </c>
      <c r="AB35" s="20" t="e">
        <f>IF(A35&lt;('2. Syöttöarvot ja tulokset'!$C$21+1),AA35/L35,NA())</f>
        <v>#N/A</v>
      </c>
      <c r="AC35" s="29" t="str">
        <f>IF(A35&lt;('2. Syöttöarvot ja tulokset'!$C$21+1),AC34+C35+Y35-$V$6," ")</f>
        <v xml:space="preserve"> </v>
      </c>
      <c r="AD35" s="20" t="e">
        <f>IF(A35&lt;('2. Syöttöarvot ja tulokset'!$C$21+1),AC35/L35,NA())</f>
        <v>#N/A</v>
      </c>
      <c r="AE35" t="str">
        <f>IF(A35&lt;('2. Syöttöarvot ja tulokset'!$C$21+1),-'2. Syöttöarvot ja tulokset'!$C$122*A35," ")</f>
        <v xml:space="preserve"> </v>
      </c>
      <c r="AF35" t="e">
        <f>IF(A35&lt;('2. Syöttöarvot ja tulokset'!$C$21+1),AE35/1000,NA())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tulokset'!$C$21+1),A36," ")</f>
        <v xml:space="preserve"> </v>
      </c>
      <c r="C36" s="4" t="str">
        <f>IF(A36&lt;('2. Syöttöarvot ja tulokset'!$C$21+1),'2. Syöttöarvot ja tulokset'!$C$99+'2. Syöttöarvot ja tulokset'!$C$101," ")</f>
        <v xml:space="preserve"> </v>
      </c>
      <c r="D36" s="4" t="e">
        <f>IF(A36&lt;('2. Syöttöarvot ja tulokset'!$C$21+1),D35+C36,NA())</f>
        <v>#N/A</v>
      </c>
      <c r="E36" s="4" t="str">
        <f>IF(A36&lt;('2. Syöttöarvot ja tulokset'!$C$21+1),C36/((1+$P$2)^A36)," ")</f>
        <v xml:space="preserve"> </v>
      </c>
      <c r="F36" s="4" t="str">
        <f>IF(B36&lt;('2. Syöttöarvot ja tulokset'!$C$21+1),F35+E36," ")</f>
        <v xml:space="preserve"> </v>
      </c>
      <c r="G36" s="4" t="str">
        <f>IF(A36&lt;('2. Syöttöarvot ja tulokset'!$C$21+1),G35*(1+'2. Syöttöarvot ja tulokset'!$C$44)," ")</f>
        <v xml:space="preserve"> </v>
      </c>
      <c r="H36" s="4" t="str">
        <f>IF(A36&lt;('2. Syöttöarvot ja tulokset'!$C$21+1),H35*(1+'2. Syöttöarvot ja tulokset'!$C$56)," ")</f>
        <v xml:space="preserve"> </v>
      </c>
      <c r="I36" s="4" t="str">
        <f>IF(A36&lt;('2. Syöttöarvot ja tulokset'!$C$21+1),I35*(1+'2. Syöttöarvot ja tulokset'!$C$32)," ")</f>
        <v xml:space="preserve"> </v>
      </c>
      <c r="J36" s="4" t="str">
        <f>IF(A36&lt;('2. Syöttöarvot ja tulokset'!$C$21+1),J35*(1+'2. Syöttöarvot ja tulokset'!$C$66)," ")</f>
        <v xml:space="preserve"> </v>
      </c>
      <c r="K36" s="4" t="e">
        <f>IF(A36&lt;('2. Syöttöarvot ja tulokset'!$C$21+1),K35+(G36+I36+H36+J36),NA())</f>
        <v>#N/A</v>
      </c>
      <c r="L36" s="4" t="e">
        <f>IF(A36&lt;('2. Syöttöarvot ja tulokset'!$C$21+1),L35,NA())</f>
        <v>#N/A</v>
      </c>
      <c r="M36" s="4" t="str">
        <f>IF(A36&lt;('2. Syöttöarvot ja tulokset'!$C$21+1),'2. Syöttöarvot ja tulokset'!$C$75*'2. Syöttöarvot ja tulokset'!$C$73," ")</f>
        <v xml:space="preserve"> </v>
      </c>
      <c r="N36" s="4" t="str">
        <f>IF(A36&lt;('2. Syöttöarvot ja tulokset'!$C$21+1),M36/((1+$P$2)^A36)," ")</f>
        <v xml:space="preserve"> </v>
      </c>
      <c r="O36" s="4" t="str">
        <f>IF(A36&lt;('2. Syöttöarvot ja tulokset'!$C$21+1),'2. Syöttöarvot ja tulokset'!$C$73*'2. Syöttöarvot ja tulokset'!$C$75+O35," ")</f>
        <v xml:space="preserve"> </v>
      </c>
      <c r="P36" s="4" t="str">
        <f>IF(A36&lt;('2. Syöttöarvot ja tulokset'!$C$21+1),(G36+I36+H36+J36)/((1+$P$2)^A36)," ")</f>
        <v xml:space="preserve"> </v>
      </c>
      <c r="Q36" s="4" t="str">
        <f>IF(A36&lt;('2. Syöttöarvot ja tulokset'!$C$21+1),Q35+P36," ")</f>
        <v xml:space="preserve"> </v>
      </c>
      <c r="R36" s="4" t="e">
        <f>IF(A36&lt;('2. Syöttöarvot ja tulokset'!$C$21+1),R35+G36+I36+H36+J36+T36-$V$6,NA())</f>
        <v>#N/A</v>
      </c>
      <c r="S36" s="4" t="str">
        <f>IF(A36&lt;('2. Syöttöarvot ja tulokset'!$C$21+1),'2. Syöttöarvot ja tulokset'!$C$79*(R35)," ")</f>
        <v xml:space="preserve"> </v>
      </c>
      <c r="T36" s="4">
        <f t="shared" si="1"/>
        <v>0</v>
      </c>
      <c r="U36" s="4" t="e">
        <f>IF(A36&lt;('2. Syöttöarvot ja tulokset'!$C$21+1),U35+((G36+I36+H36+J36-$V$6+T36)/((1+$P$2)^A36)),NA())</f>
        <v>#N/A</v>
      </c>
      <c r="V36" s="4" t="str">
        <f>IF(A36&lt;('2. Syöttöarvot ja tulokset'!$C$21+1),V35+('2. Syöttöarvot ja tulokset'!$C$75*'2. Syöttöarvot ja tulokset'!$C$73)," ")</f>
        <v xml:space="preserve"> </v>
      </c>
      <c r="W36" s="4" t="e">
        <f>IF(A36&lt;('2. Syöttöarvot ja tulokset'!$C$21+1),W35+C36+Y36-$V$6,NA())</f>
        <v>#N/A</v>
      </c>
      <c r="X36" s="4" t="str">
        <f>IF(A36&lt;('2. Syöttöarvot ja tulokset'!$C$21+1),'2. Syöttöarvot ja tulokset'!$C$79*(W35)," ")</f>
        <v xml:space="preserve"> </v>
      </c>
      <c r="Y36" s="4">
        <f t="shared" si="2"/>
        <v>0</v>
      </c>
      <c r="Z36" s="4" t="e">
        <f>IF(A36&lt;('2. Syöttöarvot ja tulokset'!$C$21+1),Z35+((C36-$V$6+Y36)/((1+$P$2)^A36)),NA())</f>
        <v>#N/A</v>
      </c>
      <c r="AA36" s="4" t="str">
        <f>IF(A36&lt;('2. Syöttöarvot ja tulokset'!$C$21+1),AA35+G36+I36+H36+T36-$V$6," ")</f>
        <v xml:space="preserve"> </v>
      </c>
      <c r="AB36" s="20" t="e">
        <f>IF(A36&lt;('2. Syöttöarvot ja tulokset'!$C$21+1),AA36/L36,NA())</f>
        <v>#N/A</v>
      </c>
      <c r="AC36" s="29" t="str">
        <f>IF(A36&lt;('2. Syöttöarvot ja tulokset'!$C$21+1),AC35+C36+Y36-$V$6," ")</f>
        <v xml:space="preserve"> </v>
      </c>
      <c r="AD36" s="20" t="e">
        <f>IF(A36&lt;('2. Syöttöarvot ja tulokset'!$C$21+1),AC36/L36,NA())</f>
        <v>#N/A</v>
      </c>
      <c r="AE36" t="str">
        <f>IF(A36&lt;('2. Syöttöarvot ja tulokset'!$C$21+1),-'2. Syöttöarvot ja tulokset'!$C$122*A36," ")</f>
        <v xml:space="preserve"> </v>
      </c>
      <c r="AF36" t="e">
        <f>IF(A36&lt;('2. Syöttöarvot ja tulokset'!$C$21+1),AE36/1000,NA())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tulokset'!$C$21+1),A37," ")</f>
        <v xml:space="preserve"> </v>
      </c>
      <c r="C37" s="4" t="str">
        <f>IF(A37&lt;('2. Syöttöarvot ja tulokset'!$C$21+1),'2. Syöttöarvot ja tulokset'!$C$99+'2. Syöttöarvot ja tulokset'!$C$101," ")</f>
        <v xml:space="preserve"> </v>
      </c>
      <c r="D37" s="4" t="e">
        <f>IF(A37&lt;('2. Syöttöarvot ja tulokset'!$C$21+1),D36+C37,NA())</f>
        <v>#N/A</v>
      </c>
      <c r="E37" s="4" t="str">
        <f>IF(A37&lt;('2. Syöttöarvot ja tulokset'!$C$21+1),C37/((1+$P$2)^A37)," ")</f>
        <v xml:space="preserve"> </v>
      </c>
      <c r="F37" s="4" t="str">
        <f>IF(B37&lt;('2. Syöttöarvot ja tulokset'!$C$21+1),F36+E37," ")</f>
        <v xml:space="preserve"> </v>
      </c>
      <c r="G37" s="4" t="str">
        <f>IF(A37&lt;('2. Syöttöarvot ja tulokset'!$C$21+1),G36*(1+'2. Syöttöarvot ja tulokset'!$C$44)," ")</f>
        <v xml:space="preserve"> </v>
      </c>
      <c r="H37" s="4" t="str">
        <f>IF(A37&lt;('2. Syöttöarvot ja tulokset'!$C$21+1),H36*(1+'2. Syöttöarvot ja tulokset'!$C$56)," ")</f>
        <v xml:space="preserve"> </v>
      </c>
      <c r="I37" s="4" t="str">
        <f>IF(A37&lt;('2. Syöttöarvot ja tulokset'!$C$21+1),I36*(1+'2. Syöttöarvot ja tulokset'!$C$32)," ")</f>
        <v xml:space="preserve"> </v>
      </c>
      <c r="J37" s="4" t="str">
        <f>IF(A37&lt;('2. Syöttöarvot ja tulokset'!$C$21+1),J36*(1+'2. Syöttöarvot ja tulokset'!$C$66)," ")</f>
        <v xml:space="preserve"> </v>
      </c>
      <c r="K37" s="4" t="e">
        <f>IF(A37&lt;('2. Syöttöarvot ja tulokset'!$C$21+1),K36+(G37+I37+H37+J37),NA())</f>
        <v>#N/A</v>
      </c>
      <c r="L37" s="4" t="e">
        <f>IF(A37&lt;('2. Syöttöarvot ja tulokset'!$C$21+1),L36,NA())</f>
        <v>#N/A</v>
      </c>
      <c r="M37" s="4" t="str">
        <f>IF(A37&lt;('2. Syöttöarvot ja tulokset'!$C$21+1),'2. Syöttöarvot ja tulokset'!$C$75*'2. Syöttöarvot ja tulokset'!$C$73," ")</f>
        <v xml:space="preserve"> </v>
      </c>
      <c r="N37" s="4" t="str">
        <f>IF(A37&lt;('2. Syöttöarvot ja tulokset'!$C$21+1),M37/((1+$P$2)^A37)," ")</f>
        <v xml:space="preserve"> </v>
      </c>
      <c r="O37" s="4" t="str">
        <f>IF(A37&lt;('2. Syöttöarvot ja tulokset'!$C$21+1),'2. Syöttöarvot ja tulokset'!$C$73*'2. Syöttöarvot ja tulokset'!$C$75+O36," ")</f>
        <v xml:space="preserve"> </v>
      </c>
      <c r="P37" s="4" t="str">
        <f>IF(A37&lt;('2. Syöttöarvot ja tulokset'!$C$21+1),(G37+I37+H37+J37)/((1+$P$2)^A37)," ")</f>
        <v xml:space="preserve"> </v>
      </c>
      <c r="Q37" s="4" t="str">
        <f>IF(A37&lt;('2. Syöttöarvot ja tulokset'!$C$21+1),Q36+P37," ")</f>
        <v xml:space="preserve"> </v>
      </c>
      <c r="R37" s="4" t="e">
        <f>IF(A37&lt;('2. Syöttöarvot ja tulokset'!$C$21+1),R36+G37+I37+H37+J37+T37-$V$6,NA())</f>
        <v>#N/A</v>
      </c>
      <c r="S37" s="4" t="str">
        <f>IF(A37&lt;('2. Syöttöarvot ja tulokset'!$C$21+1),'2. Syöttöarvot ja tulokset'!$C$79*(R36)," ")</f>
        <v xml:space="preserve"> </v>
      </c>
      <c r="T37" s="4">
        <f t="shared" si="1"/>
        <v>0</v>
      </c>
      <c r="U37" s="4" t="e">
        <f>IF(A37&lt;('2. Syöttöarvot ja tulokset'!$C$21+1),U36+((G37+I37+H37+J37-$V$6+T37)/((1+$P$2)^A37)),NA())</f>
        <v>#N/A</v>
      </c>
      <c r="V37" s="4" t="str">
        <f>IF(A37&lt;('2. Syöttöarvot ja tulokset'!$C$21+1),V36+('2. Syöttöarvot ja tulokset'!$C$75*'2. Syöttöarvot ja tulokset'!$C$73)," ")</f>
        <v xml:space="preserve"> </v>
      </c>
      <c r="W37" s="4" t="e">
        <f>IF(A37&lt;('2. Syöttöarvot ja tulokset'!$C$21+1),W36+C37+Y37-$V$6,NA())</f>
        <v>#N/A</v>
      </c>
      <c r="X37" s="4" t="str">
        <f>IF(A37&lt;('2. Syöttöarvot ja tulokset'!$C$21+1),'2. Syöttöarvot ja tulokset'!$C$79*(W36)," ")</f>
        <v xml:space="preserve"> </v>
      </c>
      <c r="Y37" s="4">
        <f t="shared" si="2"/>
        <v>0</v>
      </c>
      <c r="Z37" s="4" t="e">
        <f>IF(A37&lt;('2. Syöttöarvot ja tulokset'!$C$21+1),Z36+((C37-$V$6+Y37)/((1+$P$2)^A37)),NA())</f>
        <v>#N/A</v>
      </c>
      <c r="AA37" s="4" t="str">
        <f>IF(A37&lt;('2. Syöttöarvot ja tulokset'!$C$21+1),AA36+G37+I37+H37+T37-$V$6," ")</f>
        <v xml:space="preserve"> </v>
      </c>
      <c r="AB37" s="20" t="e">
        <f>IF(A37&lt;('2. Syöttöarvot ja tulokset'!$C$21+1),AA37/L37,NA())</f>
        <v>#N/A</v>
      </c>
      <c r="AC37" s="29" t="str">
        <f>IF(A37&lt;('2. Syöttöarvot ja tulokset'!$C$21+1),AC36+C37+Y37-$V$6," ")</f>
        <v xml:space="preserve"> </v>
      </c>
      <c r="AD37" s="20" t="e">
        <f>IF(A37&lt;('2. Syöttöarvot ja tulokset'!$C$21+1),AC37/L37,NA())</f>
        <v>#N/A</v>
      </c>
      <c r="AE37" t="str">
        <f>IF(A37&lt;('2. Syöttöarvot ja tulokset'!$C$21+1),-'2. Syöttöarvot ja tulokset'!$C$122*A37," ")</f>
        <v xml:space="preserve"> </v>
      </c>
      <c r="AF37" t="e">
        <f>IF(A37&lt;('2. Syöttöarvot ja tulokset'!$C$21+1),AE37/1000,NA())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tulokset'!$C$21+1),A38," ")</f>
        <v xml:space="preserve"> </v>
      </c>
      <c r="C38" s="4" t="str">
        <f>IF(A38&lt;('2. Syöttöarvot ja tulokset'!$C$21+1),'2. Syöttöarvot ja tulokset'!$C$99+'2. Syöttöarvot ja tulokset'!$C$101," ")</f>
        <v xml:space="preserve"> </v>
      </c>
      <c r="D38" s="4" t="e">
        <f>IF(A38&lt;('2. Syöttöarvot ja tulokset'!$C$21+1),D37+C38,NA())</f>
        <v>#N/A</v>
      </c>
      <c r="E38" s="4" t="str">
        <f>IF(A38&lt;('2. Syöttöarvot ja tulokset'!$C$21+1),C38/((1+$P$2)^A38)," ")</f>
        <v xml:space="preserve"> </v>
      </c>
      <c r="F38" s="4" t="str">
        <f>IF(B38&lt;('2. Syöttöarvot ja tulokset'!$C$21+1),F37+E38," ")</f>
        <v xml:space="preserve"> </v>
      </c>
      <c r="G38" s="4" t="str">
        <f>IF(A38&lt;('2. Syöttöarvot ja tulokset'!$C$21+1),G37*(1+'2. Syöttöarvot ja tulokset'!$C$44)," ")</f>
        <v xml:space="preserve"> </v>
      </c>
      <c r="H38" s="4" t="str">
        <f>IF(A38&lt;('2. Syöttöarvot ja tulokset'!$C$21+1),H37*(1+'2. Syöttöarvot ja tulokset'!$C$56)," ")</f>
        <v xml:space="preserve"> </v>
      </c>
      <c r="I38" s="4" t="str">
        <f>IF(A38&lt;('2. Syöttöarvot ja tulokset'!$C$21+1),I37*(1+'2. Syöttöarvot ja tulokset'!$C$32)," ")</f>
        <v xml:space="preserve"> </v>
      </c>
      <c r="J38" s="4" t="str">
        <f>IF(A38&lt;('2. Syöttöarvot ja tulokset'!$C$21+1),J37*(1+'2. Syöttöarvot ja tulokset'!$C$66)," ")</f>
        <v xml:space="preserve"> </v>
      </c>
      <c r="K38" s="4" t="e">
        <f>IF(A38&lt;('2. Syöttöarvot ja tulokset'!$C$21+1),K37+(G38+I38+H38+J38),NA())</f>
        <v>#N/A</v>
      </c>
      <c r="L38" s="4" t="e">
        <f>IF(A38&lt;('2. Syöttöarvot ja tulokset'!$C$21+1),L37,NA())</f>
        <v>#N/A</v>
      </c>
      <c r="M38" s="4" t="str">
        <f>IF(A38&lt;('2. Syöttöarvot ja tulokset'!$C$21+1),'2. Syöttöarvot ja tulokset'!$C$75*'2. Syöttöarvot ja tulokset'!$C$73," ")</f>
        <v xml:space="preserve"> </v>
      </c>
      <c r="N38" s="4" t="str">
        <f>IF(A38&lt;('2. Syöttöarvot ja tulokset'!$C$21+1),M38/((1+$P$2)^A38)," ")</f>
        <v xml:space="preserve"> </v>
      </c>
      <c r="O38" s="4" t="str">
        <f>IF(A38&lt;('2. Syöttöarvot ja tulokset'!$C$21+1),'2. Syöttöarvot ja tulokset'!$C$73*'2. Syöttöarvot ja tulokset'!$C$75+O37," ")</f>
        <v xml:space="preserve"> </v>
      </c>
      <c r="P38" s="4" t="str">
        <f>IF(A38&lt;('2. Syöttöarvot ja tulokset'!$C$21+1),(G38+I38+H38+J38)/((1+$P$2)^A38)," ")</f>
        <v xml:space="preserve"> </v>
      </c>
      <c r="Q38" s="4" t="str">
        <f>IF(A38&lt;('2. Syöttöarvot ja tulokset'!$C$21+1),Q37+P38," ")</f>
        <v xml:space="preserve"> </v>
      </c>
      <c r="R38" s="4" t="e">
        <f>IF(A38&lt;('2. Syöttöarvot ja tulokset'!$C$21+1),R37+G38+I38+H38+J38+T38-$V$6,NA())</f>
        <v>#N/A</v>
      </c>
      <c r="S38" s="4" t="str">
        <f>IF(A38&lt;('2. Syöttöarvot ja tulokset'!$C$21+1),'2. Syöttöarvot ja tulokset'!$C$79*(R37)," ")</f>
        <v xml:space="preserve"> </v>
      </c>
      <c r="T38" s="4">
        <f t="shared" si="1"/>
        <v>0</v>
      </c>
      <c r="U38" s="4" t="e">
        <f>IF(A38&lt;('2. Syöttöarvot ja tulokset'!$C$21+1),U37+((G38+I38+H38+J38-$V$6+T38)/((1+$P$2)^A38)),NA())</f>
        <v>#N/A</v>
      </c>
      <c r="V38" s="4" t="str">
        <f>IF(A38&lt;('2. Syöttöarvot ja tulokset'!$C$21+1),V37+('2. Syöttöarvot ja tulokset'!$C$75*'2. Syöttöarvot ja tulokset'!$C$73)," ")</f>
        <v xml:space="preserve"> </v>
      </c>
      <c r="W38" s="4" t="e">
        <f>IF(A38&lt;('2. Syöttöarvot ja tulokset'!$C$21+1),W37+C38+Y38-$V$6,NA())</f>
        <v>#N/A</v>
      </c>
      <c r="X38" s="4" t="str">
        <f>IF(A38&lt;('2. Syöttöarvot ja tulokset'!$C$21+1),'2. Syöttöarvot ja tulokset'!$C$79*(W37)," ")</f>
        <v xml:space="preserve"> </v>
      </c>
      <c r="Y38" s="4">
        <f t="shared" si="2"/>
        <v>0</v>
      </c>
      <c r="Z38" s="4" t="e">
        <f>IF(A38&lt;('2. Syöttöarvot ja tulokset'!$C$21+1),Z37+((C38-$V$6+Y38)/((1+$P$2)^A38)),NA())</f>
        <v>#N/A</v>
      </c>
      <c r="AA38" s="4" t="str">
        <f>IF(A38&lt;('2. Syöttöarvot ja tulokset'!$C$21+1),AA37+G38+I38+H38+T38-$V$6," ")</f>
        <v xml:space="preserve"> </v>
      </c>
      <c r="AB38" s="20" t="e">
        <f>IF(A38&lt;('2. Syöttöarvot ja tulokset'!$C$21+1),AA38/L38,NA())</f>
        <v>#N/A</v>
      </c>
      <c r="AC38" s="29" t="str">
        <f>IF(A38&lt;('2. Syöttöarvot ja tulokset'!$C$21+1),AC37+C38+Y38-$V$6," ")</f>
        <v xml:space="preserve"> </v>
      </c>
      <c r="AD38" s="20" t="e">
        <f>IF(A38&lt;('2. Syöttöarvot ja tulokset'!$C$21+1),AC38/L38,NA())</f>
        <v>#N/A</v>
      </c>
      <c r="AE38" t="str">
        <f>IF(A38&lt;('2. Syöttöarvot ja tulokset'!$C$21+1),-'2. Syöttöarvot ja tulokset'!$C$122*A38," ")</f>
        <v xml:space="preserve"> </v>
      </c>
      <c r="AF38" t="e">
        <f>IF(A38&lt;('2. Syöttöarvot ja tulokset'!$C$21+1),AE38/1000,NA())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tulokset'!$C$21+1),A39," ")</f>
        <v xml:space="preserve"> </v>
      </c>
      <c r="C39" s="4" t="str">
        <f>IF(A39&lt;('2. Syöttöarvot ja tulokset'!$C$21+1),'2. Syöttöarvot ja tulokset'!$C$99+'2. Syöttöarvot ja tulokset'!$C$101," ")</f>
        <v xml:space="preserve"> </v>
      </c>
      <c r="D39" s="4" t="e">
        <f>IF(A39&lt;('2. Syöttöarvot ja tulokset'!$C$21+1),D38+C39,NA())</f>
        <v>#N/A</v>
      </c>
      <c r="E39" s="4" t="str">
        <f>IF(A39&lt;('2. Syöttöarvot ja tulokset'!$C$21+1),C39/((1+$P$2)^A39)," ")</f>
        <v xml:space="preserve"> </v>
      </c>
      <c r="F39" s="4" t="str">
        <f>IF(B39&lt;('2. Syöttöarvot ja tulokset'!$C$21+1),F38+E39," ")</f>
        <v xml:space="preserve"> </v>
      </c>
      <c r="G39" s="4" t="str">
        <f>IF(A39&lt;('2. Syöttöarvot ja tulokset'!$C$21+1),G38*(1+'2. Syöttöarvot ja tulokset'!$C$44)," ")</f>
        <v xml:space="preserve"> </v>
      </c>
      <c r="H39" s="4" t="str">
        <f>IF(A39&lt;('2. Syöttöarvot ja tulokset'!$C$21+1),H38*(1+'2. Syöttöarvot ja tulokset'!$C$56)," ")</f>
        <v xml:space="preserve"> </v>
      </c>
      <c r="I39" s="4" t="str">
        <f>IF(A39&lt;('2. Syöttöarvot ja tulokset'!$C$21+1),I38*(1+'2. Syöttöarvot ja tulokset'!$C$32)," ")</f>
        <v xml:space="preserve"> </v>
      </c>
      <c r="J39" s="4" t="str">
        <f>IF(A39&lt;('2. Syöttöarvot ja tulokset'!$C$21+1),J38*(1+'2. Syöttöarvot ja tulokset'!$C$66)," ")</f>
        <v xml:space="preserve"> </v>
      </c>
      <c r="K39" s="4" t="e">
        <f>IF(A39&lt;('2. Syöttöarvot ja tulokset'!$C$21+1),K38+(G39+I39+H39+J39),NA())</f>
        <v>#N/A</v>
      </c>
      <c r="L39" s="4" t="e">
        <f>IF(A39&lt;('2. Syöttöarvot ja tulokset'!$C$21+1),L38,NA())</f>
        <v>#N/A</v>
      </c>
      <c r="M39" s="4" t="str">
        <f>IF(A39&lt;('2. Syöttöarvot ja tulokset'!$C$21+1),'2. Syöttöarvot ja tulokset'!$C$75*'2. Syöttöarvot ja tulokset'!$C$73," ")</f>
        <v xml:space="preserve"> </v>
      </c>
      <c r="N39" s="4" t="str">
        <f>IF(A39&lt;('2. Syöttöarvot ja tulokset'!$C$21+1),M39/((1+$P$2)^A39)," ")</f>
        <v xml:space="preserve"> </v>
      </c>
      <c r="O39" s="4" t="str">
        <f>IF(A39&lt;('2. Syöttöarvot ja tulokset'!$C$21+1),'2. Syöttöarvot ja tulokset'!$C$73*'2. Syöttöarvot ja tulokset'!$C$75+O38," ")</f>
        <v xml:space="preserve"> </v>
      </c>
      <c r="P39" s="4" t="str">
        <f>IF(A39&lt;('2. Syöttöarvot ja tulokset'!$C$21+1),(G39+I39+H39+J39)/((1+$P$2)^A39)," ")</f>
        <v xml:space="preserve"> </v>
      </c>
      <c r="Q39" s="4" t="str">
        <f>IF(A39&lt;('2. Syöttöarvot ja tulokset'!$C$21+1),Q38+P39," ")</f>
        <v xml:space="preserve"> </v>
      </c>
      <c r="R39" s="4" t="e">
        <f>IF(A39&lt;('2. Syöttöarvot ja tulokset'!$C$21+1),R38+G39+I39+H39+J39+T39-$V$6,NA())</f>
        <v>#N/A</v>
      </c>
      <c r="S39" s="4" t="str">
        <f>IF(A39&lt;('2. Syöttöarvot ja tulokset'!$C$21+1),'2. Syöttöarvot ja tulokset'!$C$79*(R38)," ")</f>
        <v xml:space="preserve"> </v>
      </c>
      <c r="T39" s="4">
        <f t="shared" si="1"/>
        <v>0</v>
      </c>
      <c r="U39" s="4" t="e">
        <f>IF(A39&lt;('2. Syöttöarvot ja tulokset'!$C$21+1),U38+((G39+I39+H39+J39-$V$6+T39)/((1+$P$2)^A39)),NA())</f>
        <v>#N/A</v>
      </c>
      <c r="V39" s="4" t="str">
        <f>IF(A39&lt;('2. Syöttöarvot ja tulokset'!$C$21+1),V38+('2. Syöttöarvot ja tulokset'!$C$75*'2. Syöttöarvot ja tulokset'!$C$73)," ")</f>
        <v xml:space="preserve"> </v>
      </c>
      <c r="W39" s="4" t="e">
        <f>IF(A39&lt;('2. Syöttöarvot ja tulokset'!$C$21+1),W38+C39+Y39-$V$6,NA())</f>
        <v>#N/A</v>
      </c>
      <c r="X39" s="4" t="str">
        <f>IF(A39&lt;('2. Syöttöarvot ja tulokset'!$C$21+1),'2. Syöttöarvot ja tulokset'!$C$79*(W38)," ")</f>
        <v xml:space="preserve"> </v>
      </c>
      <c r="Y39" s="4">
        <f t="shared" si="2"/>
        <v>0</v>
      </c>
      <c r="Z39" s="4" t="e">
        <f>IF(A39&lt;('2. Syöttöarvot ja tulokset'!$C$21+1),Z38+((C39-$V$6+Y39)/((1+$P$2)^A39)),NA())</f>
        <v>#N/A</v>
      </c>
      <c r="AA39" s="4" t="str">
        <f>IF(A39&lt;('2. Syöttöarvot ja tulokset'!$C$21+1),AA38+G39+I39+H39+T39-$V$6," ")</f>
        <v xml:space="preserve"> </v>
      </c>
      <c r="AB39" s="20" t="e">
        <f>IF(A39&lt;('2. Syöttöarvot ja tulokset'!$C$21+1),AA39/L39,NA())</f>
        <v>#N/A</v>
      </c>
      <c r="AC39" s="29" t="str">
        <f>IF(A39&lt;('2. Syöttöarvot ja tulokset'!$C$21+1),AC38+C39+Y39-$V$6," ")</f>
        <v xml:space="preserve"> </v>
      </c>
      <c r="AD39" s="20" t="e">
        <f>IF(A39&lt;('2. Syöttöarvot ja tulokset'!$C$21+1),AC39/L39,NA())</f>
        <v>#N/A</v>
      </c>
      <c r="AE39" t="str">
        <f>IF(A39&lt;('2. Syöttöarvot ja tulokset'!$C$21+1),-'2. Syöttöarvot ja tulokset'!$C$122*A39," ")</f>
        <v xml:space="preserve"> </v>
      </c>
      <c r="AF39" t="e">
        <f>IF(A39&lt;('2. Syöttöarvot ja tulokset'!$C$21+1),AE39/1000,NA())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tulokset'!$C$21+1),A40," ")</f>
        <v xml:space="preserve"> </v>
      </c>
      <c r="C40" s="4" t="str">
        <f>IF(A40&lt;('2. Syöttöarvot ja tulokset'!$C$21+1),'2. Syöttöarvot ja tulokset'!$C$99+'2. Syöttöarvot ja tulokset'!$C$101," ")</f>
        <v xml:space="preserve"> </v>
      </c>
      <c r="D40" s="4" t="e">
        <f>IF(A40&lt;('2. Syöttöarvot ja tulokset'!$C$21+1),D39+C40,NA())</f>
        <v>#N/A</v>
      </c>
      <c r="E40" s="4" t="str">
        <f>IF(A40&lt;('2. Syöttöarvot ja tulokset'!$C$21+1),C40/((1+$P$2)^A40)," ")</f>
        <v xml:space="preserve"> </v>
      </c>
      <c r="F40" s="4" t="str">
        <f>IF(B40&lt;('2. Syöttöarvot ja tulokset'!$C$21+1),F39+E40," ")</f>
        <v xml:space="preserve"> </v>
      </c>
      <c r="G40" s="4" t="str">
        <f>IF(A40&lt;('2. Syöttöarvot ja tulokset'!$C$21+1),G39*(1+'2. Syöttöarvot ja tulokset'!$C$44)," ")</f>
        <v xml:space="preserve"> </v>
      </c>
      <c r="H40" s="4" t="str">
        <f>IF(A40&lt;('2. Syöttöarvot ja tulokset'!$C$21+1),H39*(1+'2. Syöttöarvot ja tulokset'!$C$56)," ")</f>
        <v xml:space="preserve"> </v>
      </c>
      <c r="I40" s="4" t="str">
        <f>IF(A40&lt;('2. Syöttöarvot ja tulokset'!$C$21+1),I39*(1+'2. Syöttöarvot ja tulokset'!$C$32)," ")</f>
        <v xml:space="preserve"> </v>
      </c>
      <c r="J40" s="4" t="str">
        <f>IF(A40&lt;('2. Syöttöarvot ja tulokset'!$C$21+1),J39*(1+'2. Syöttöarvot ja tulokset'!$C$66)," ")</f>
        <v xml:space="preserve"> </v>
      </c>
      <c r="K40" s="4" t="e">
        <f>IF(A40&lt;('2. Syöttöarvot ja tulokset'!$C$21+1),K39+(G40+I40+H40+J40),NA())</f>
        <v>#N/A</v>
      </c>
      <c r="L40" s="4" t="e">
        <f>IF(A40&lt;('2. Syöttöarvot ja tulokset'!$C$21+1),L39,NA())</f>
        <v>#N/A</v>
      </c>
      <c r="M40" s="4" t="str">
        <f>IF(A40&lt;('2. Syöttöarvot ja tulokset'!$C$21+1),'2. Syöttöarvot ja tulokset'!$C$75*'2. Syöttöarvot ja tulokset'!$C$73," ")</f>
        <v xml:space="preserve"> </v>
      </c>
      <c r="N40" s="4" t="str">
        <f>IF(A40&lt;('2. Syöttöarvot ja tulokset'!$C$21+1),M40/((1+$P$2)^A40)," ")</f>
        <v xml:space="preserve"> </v>
      </c>
      <c r="O40" s="4" t="str">
        <f>IF(A40&lt;('2. Syöttöarvot ja tulokset'!$C$21+1),'2. Syöttöarvot ja tulokset'!$C$73*'2. Syöttöarvot ja tulokset'!$C$75+O39," ")</f>
        <v xml:space="preserve"> </v>
      </c>
      <c r="P40" s="4" t="str">
        <f>IF(A40&lt;('2. Syöttöarvot ja tulokset'!$C$21+1),(G40+I40+H40+J40)/((1+$P$2)^A40)," ")</f>
        <v xml:space="preserve"> </v>
      </c>
      <c r="Q40" s="4" t="str">
        <f>IF(A40&lt;('2. Syöttöarvot ja tulokset'!$C$21+1),Q39+P40," ")</f>
        <v xml:space="preserve"> </v>
      </c>
      <c r="R40" s="4" t="e">
        <f>IF(A40&lt;('2. Syöttöarvot ja tulokset'!$C$21+1),R39+G40+I40+H40+J40+T40-$V$6,NA())</f>
        <v>#N/A</v>
      </c>
      <c r="S40" s="4" t="str">
        <f>IF(A40&lt;('2. Syöttöarvot ja tulokset'!$C$21+1),'2. Syöttöarvot ja tulokset'!$C$79*(R39)," ")</f>
        <v xml:space="preserve"> </v>
      </c>
      <c r="T40" s="4">
        <f t="shared" si="1"/>
        <v>0</v>
      </c>
      <c r="U40" s="4" t="e">
        <f>IF(A40&lt;('2. Syöttöarvot ja tulokset'!$C$21+1),U39+((G40+I40+H40+J40-$V$6+T40)/((1+$P$2)^A40)),NA())</f>
        <v>#N/A</v>
      </c>
      <c r="V40" s="4" t="str">
        <f>IF(A40&lt;('2. Syöttöarvot ja tulokset'!$C$21+1),V39+('2. Syöttöarvot ja tulokset'!$C$75*'2. Syöttöarvot ja tulokset'!$C$73)," ")</f>
        <v xml:space="preserve"> </v>
      </c>
      <c r="W40" s="4" t="e">
        <f>IF(A40&lt;('2. Syöttöarvot ja tulokset'!$C$21+1),W39+C40+Y40-$V$6,NA())</f>
        <v>#N/A</v>
      </c>
      <c r="X40" s="4" t="str">
        <f>IF(A40&lt;('2. Syöttöarvot ja tulokset'!$C$21+1),'2. Syöttöarvot ja tulokset'!$C$79*(W39)," ")</f>
        <v xml:space="preserve"> </v>
      </c>
      <c r="Y40" s="4">
        <f t="shared" si="2"/>
        <v>0</v>
      </c>
      <c r="Z40" s="4" t="e">
        <f>IF(A40&lt;('2. Syöttöarvot ja tulokset'!$C$21+1),Z39+((C40-$V$6+Y40)/((1+$P$2)^A40)),NA())</f>
        <v>#N/A</v>
      </c>
      <c r="AA40" s="4" t="str">
        <f>IF(A40&lt;('2. Syöttöarvot ja tulokset'!$C$21+1),AA39+G40+I40+H40+T40-$V$6," ")</f>
        <v xml:space="preserve"> </v>
      </c>
      <c r="AB40" s="20" t="e">
        <f>IF(A40&lt;('2. Syöttöarvot ja tulokset'!$C$21+1),AA40/L40,NA())</f>
        <v>#N/A</v>
      </c>
      <c r="AC40" s="29" t="str">
        <f>IF(A40&lt;('2. Syöttöarvot ja tulokset'!$C$21+1),AC39+C40+Y40-$V$6," ")</f>
        <v xml:space="preserve"> </v>
      </c>
      <c r="AD40" s="20" t="e">
        <f>IF(A40&lt;('2. Syöttöarvot ja tulokset'!$C$21+1),AC40/L40,NA())</f>
        <v>#N/A</v>
      </c>
      <c r="AE40" t="str">
        <f>IF(A40&lt;('2. Syöttöarvot ja tulokset'!$C$21+1),-'2. Syöttöarvot ja tulokset'!$C$122*A40," ")</f>
        <v xml:space="preserve"> </v>
      </c>
      <c r="AF40" t="e">
        <f>IF(A40&lt;('2. Syöttöarvot ja tulokset'!$C$21+1),AE40/1000,NA())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tulokset'!$C$21+1),A41," ")</f>
        <v xml:space="preserve"> </v>
      </c>
      <c r="C41" s="4" t="str">
        <f>IF(A41&lt;('2. Syöttöarvot ja tulokset'!$C$21+1),'2. Syöttöarvot ja tulokset'!$C$99+'2. Syöttöarvot ja tulokset'!$C$101," ")</f>
        <v xml:space="preserve"> </v>
      </c>
      <c r="D41" s="4" t="e">
        <f>IF(A41&lt;('2. Syöttöarvot ja tulokset'!$C$21+1),D40+C41,NA())</f>
        <v>#N/A</v>
      </c>
      <c r="E41" s="4" t="str">
        <f>IF(A41&lt;('2. Syöttöarvot ja tulokset'!$C$21+1),C41/((1+$P$2)^A41)," ")</f>
        <v xml:space="preserve"> </v>
      </c>
      <c r="F41" s="4" t="str">
        <f>IF(B41&lt;('2. Syöttöarvot ja tulokset'!$C$21+1),F40+E41," ")</f>
        <v xml:space="preserve"> </v>
      </c>
      <c r="G41" s="4" t="str">
        <f>IF(A41&lt;('2. Syöttöarvot ja tulokset'!$C$21+1),G40*(1+'2. Syöttöarvot ja tulokset'!$C$44)," ")</f>
        <v xml:space="preserve"> </v>
      </c>
      <c r="H41" s="4" t="str">
        <f>IF(A41&lt;('2. Syöttöarvot ja tulokset'!$C$21+1),H40*(1+'2. Syöttöarvot ja tulokset'!$C$56)," ")</f>
        <v xml:space="preserve"> </v>
      </c>
      <c r="I41" s="4" t="str">
        <f>IF(A41&lt;('2. Syöttöarvot ja tulokset'!$C$21+1),I40*(1+'2. Syöttöarvot ja tulokset'!$C$32)," ")</f>
        <v xml:space="preserve"> </v>
      </c>
      <c r="J41" s="4" t="str">
        <f>IF(A41&lt;('2. Syöttöarvot ja tulokset'!$C$21+1),J40*(1+'2. Syöttöarvot ja tulokset'!$C$66)," ")</f>
        <v xml:space="preserve"> </v>
      </c>
      <c r="K41" s="4" t="e">
        <f>IF(A41&lt;('2. Syöttöarvot ja tulokset'!$C$21+1),K40+(G41+I41+H41+J41),NA())</f>
        <v>#N/A</v>
      </c>
      <c r="L41" s="4" t="e">
        <f>IF(A41&lt;('2. Syöttöarvot ja tulokset'!$C$21+1),L40,NA())</f>
        <v>#N/A</v>
      </c>
      <c r="M41" s="4" t="str">
        <f>IF(A41&lt;('2. Syöttöarvot ja tulokset'!$C$21+1),'2. Syöttöarvot ja tulokset'!$C$75*'2. Syöttöarvot ja tulokset'!$C$73," ")</f>
        <v xml:space="preserve"> </v>
      </c>
      <c r="N41" s="4" t="str">
        <f>IF(A41&lt;('2. Syöttöarvot ja tulokset'!$C$21+1),M41/((1+$P$2)^A41)," ")</f>
        <v xml:space="preserve"> </v>
      </c>
      <c r="O41" s="4" t="str">
        <f>IF(A41&lt;('2. Syöttöarvot ja tulokset'!$C$21+1),'2. Syöttöarvot ja tulokset'!$C$73*'2. Syöttöarvot ja tulokset'!$C$75+O40," ")</f>
        <v xml:space="preserve"> </v>
      </c>
      <c r="P41" s="4" t="str">
        <f>IF(A41&lt;('2. Syöttöarvot ja tulokset'!$C$21+1),(G41+I41+H41+J41)/((1+$P$2)^A41)," ")</f>
        <v xml:space="preserve"> </v>
      </c>
      <c r="Q41" s="4" t="str">
        <f>IF(A41&lt;('2. Syöttöarvot ja tulokset'!$C$21+1),Q40+P41," ")</f>
        <v xml:space="preserve"> </v>
      </c>
      <c r="R41" s="4" t="e">
        <f>IF(A41&lt;('2. Syöttöarvot ja tulokset'!$C$21+1),R40+G41+I41+H41+J41+T41-$V$6,NA())</f>
        <v>#N/A</v>
      </c>
      <c r="S41" s="4" t="str">
        <f>IF(A41&lt;('2. Syöttöarvot ja tulokset'!$C$21+1),'2. Syöttöarvot ja tulokset'!$C$79*(R40)," ")</f>
        <v xml:space="preserve"> </v>
      </c>
      <c r="T41" s="4">
        <f t="shared" si="1"/>
        <v>0</v>
      </c>
      <c r="U41" s="4" t="e">
        <f>IF(A41&lt;('2. Syöttöarvot ja tulokset'!$C$21+1),U40+((G41+I41+H41+J41-$V$6+T41)/((1+$P$2)^A41)),NA())</f>
        <v>#N/A</v>
      </c>
      <c r="V41" s="4" t="str">
        <f>IF(A41&lt;('2. Syöttöarvot ja tulokset'!$C$21+1),V40+('2. Syöttöarvot ja tulokset'!$C$75*'2. Syöttöarvot ja tulokset'!$C$73)," ")</f>
        <v xml:space="preserve"> </v>
      </c>
      <c r="W41" s="4" t="e">
        <f>IF(A41&lt;('2. Syöttöarvot ja tulokset'!$C$21+1),W40+C41+Y41-$V$6,NA())</f>
        <v>#N/A</v>
      </c>
      <c r="X41" s="4" t="str">
        <f>IF(A41&lt;('2. Syöttöarvot ja tulokset'!$C$21+1),'2. Syöttöarvot ja tulokset'!$C$79*(W40)," ")</f>
        <v xml:space="preserve"> </v>
      </c>
      <c r="Y41" s="4">
        <f t="shared" si="2"/>
        <v>0</v>
      </c>
      <c r="Z41" s="4" t="e">
        <f>IF(A41&lt;('2. Syöttöarvot ja tulokset'!$C$21+1),Z40+((C41-$V$6+Y41)/((1+$P$2)^A41)),NA())</f>
        <v>#N/A</v>
      </c>
      <c r="AA41" s="4" t="str">
        <f>IF(A41&lt;('2. Syöttöarvot ja tulokset'!$C$21+1),AA40+G41+I41+H41+T41-$V$6," ")</f>
        <v xml:space="preserve"> </v>
      </c>
      <c r="AB41" s="20" t="e">
        <f>IF(A41&lt;('2. Syöttöarvot ja tulokset'!$C$21+1),AA41/L41,NA())</f>
        <v>#N/A</v>
      </c>
      <c r="AC41" s="29" t="str">
        <f>IF(A41&lt;('2. Syöttöarvot ja tulokset'!$C$21+1),AC40+C41+Y41-$V$6," ")</f>
        <v xml:space="preserve"> </v>
      </c>
      <c r="AD41" s="20" t="e">
        <f>IF(A41&lt;('2. Syöttöarvot ja tulokset'!$C$21+1),AC41/L41,NA())</f>
        <v>#N/A</v>
      </c>
      <c r="AE41" t="str">
        <f>IF(A41&lt;('2. Syöttöarvot ja tulokset'!$C$21+1),-'2. Syöttöarvot ja tulokset'!$C$122*A41," ")</f>
        <v xml:space="preserve"> </v>
      </c>
      <c r="AF41" t="e">
        <f>IF(A41&lt;('2. Syöttöarvot ja tulokset'!$C$21+1),AE41/1000,NA())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tulokset'!$C$21+1),A42," ")</f>
        <v xml:space="preserve"> </v>
      </c>
      <c r="C42" s="4" t="str">
        <f>IF(A42&lt;('2. Syöttöarvot ja tulokset'!$C$21+1),'2. Syöttöarvot ja tulokset'!$C$99+'2. Syöttöarvot ja tulokset'!$C$101," ")</f>
        <v xml:space="preserve"> </v>
      </c>
      <c r="D42" s="4" t="e">
        <f>IF(A42&lt;('2. Syöttöarvot ja tulokset'!$C$21+1),D41+C42,NA())</f>
        <v>#N/A</v>
      </c>
      <c r="E42" s="4" t="str">
        <f>IF(A42&lt;('2. Syöttöarvot ja tulokset'!$C$21+1),C42/((1+$P$2)^A42)," ")</f>
        <v xml:space="preserve"> </v>
      </c>
      <c r="F42" s="4" t="str">
        <f>IF(B42&lt;('2. Syöttöarvot ja tulokset'!$C$21+1),F41+E42," ")</f>
        <v xml:space="preserve"> </v>
      </c>
      <c r="G42" s="4" t="str">
        <f>IF(A42&lt;('2. Syöttöarvot ja tulokset'!$C$21+1),G41*(1+'2. Syöttöarvot ja tulokset'!$C$44)," ")</f>
        <v xml:space="preserve"> </v>
      </c>
      <c r="H42" s="4" t="str">
        <f>IF(A42&lt;('2. Syöttöarvot ja tulokset'!$C$21+1),H41*(1+'2. Syöttöarvot ja tulokset'!$C$56)," ")</f>
        <v xml:space="preserve"> </v>
      </c>
      <c r="I42" s="4" t="str">
        <f>IF(A42&lt;('2. Syöttöarvot ja tulokset'!$C$21+1),I41*(1+'2. Syöttöarvot ja tulokset'!$C$32)," ")</f>
        <v xml:space="preserve"> </v>
      </c>
      <c r="J42" s="4" t="str">
        <f>IF(A42&lt;('2. Syöttöarvot ja tulokset'!$C$21+1),J41*(1+'2. Syöttöarvot ja tulokset'!$C$66)," ")</f>
        <v xml:space="preserve"> </v>
      </c>
      <c r="K42" s="4" t="e">
        <f>IF(A42&lt;('2. Syöttöarvot ja tulokset'!$C$21+1),K41+(G42+I42+H42+J42),NA())</f>
        <v>#N/A</v>
      </c>
      <c r="L42" s="4" t="e">
        <f>IF(A42&lt;('2. Syöttöarvot ja tulokset'!$C$21+1),L41,NA())</f>
        <v>#N/A</v>
      </c>
      <c r="M42" s="4" t="str">
        <f>IF(A42&lt;('2. Syöttöarvot ja tulokset'!$C$21+1),'2. Syöttöarvot ja tulokset'!$C$75*'2. Syöttöarvot ja tulokset'!$C$73," ")</f>
        <v xml:space="preserve"> </v>
      </c>
      <c r="N42" s="4" t="str">
        <f>IF(A42&lt;('2. Syöttöarvot ja tulokset'!$C$21+1),M42/((1+$P$2)^A42)," ")</f>
        <v xml:space="preserve"> </v>
      </c>
      <c r="O42" s="4" t="str">
        <f>IF(A42&lt;('2. Syöttöarvot ja tulokset'!$C$21+1),'2. Syöttöarvot ja tulokset'!$C$73*'2. Syöttöarvot ja tulokset'!$C$75+O41," ")</f>
        <v xml:space="preserve"> </v>
      </c>
      <c r="P42" s="4" t="str">
        <f>IF(A42&lt;('2. Syöttöarvot ja tulokset'!$C$21+1),(G42+I42+H42+J42)/((1+$P$2)^A42)," ")</f>
        <v xml:space="preserve"> </v>
      </c>
      <c r="Q42" s="4" t="str">
        <f>IF(A42&lt;('2. Syöttöarvot ja tulokset'!$C$21+1),Q41+P42," ")</f>
        <v xml:space="preserve"> </v>
      </c>
      <c r="R42" s="4" t="e">
        <f>IF(A42&lt;('2. Syöttöarvot ja tulokset'!$C$21+1),R41+G42+I42+H42+J42+T42-$V$6,NA())</f>
        <v>#N/A</v>
      </c>
      <c r="S42" s="4" t="str">
        <f>IF(A42&lt;('2. Syöttöarvot ja tulokset'!$C$21+1),'2. Syöttöarvot ja tulokset'!$C$79*(R41)," ")</f>
        <v xml:space="preserve"> </v>
      </c>
      <c r="T42" s="4">
        <f t="shared" si="1"/>
        <v>0</v>
      </c>
      <c r="U42" s="4" t="e">
        <f>IF(A42&lt;('2. Syöttöarvot ja tulokset'!$C$21+1),U41+((G42+I42+H42+J42-$V$6+T42)/((1+$P$2)^A42)),NA())</f>
        <v>#N/A</v>
      </c>
      <c r="V42" s="4" t="str">
        <f>IF(A42&lt;('2. Syöttöarvot ja tulokset'!$C$21+1),V41+('2. Syöttöarvot ja tulokset'!$C$75*'2. Syöttöarvot ja tulokset'!$C$73)," ")</f>
        <v xml:space="preserve"> </v>
      </c>
      <c r="W42" s="4" t="e">
        <f>IF(A42&lt;('2. Syöttöarvot ja tulokset'!$C$21+1),W41+C42+Y42-$V$6,NA())</f>
        <v>#N/A</v>
      </c>
      <c r="X42" s="4" t="str">
        <f>IF(A42&lt;('2. Syöttöarvot ja tulokset'!$C$21+1),'2. Syöttöarvot ja tulokset'!$C$79*(W41)," ")</f>
        <v xml:space="preserve"> </v>
      </c>
      <c r="Y42" s="4">
        <f t="shared" si="2"/>
        <v>0</v>
      </c>
      <c r="Z42" s="4" t="e">
        <f>IF(A42&lt;('2. Syöttöarvot ja tulokset'!$C$21+1),Z41+((C42-$V$6+Y42)/((1+$P$2)^A42)),NA())</f>
        <v>#N/A</v>
      </c>
      <c r="AA42" s="4" t="str">
        <f>IF(A42&lt;('2. Syöttöarvot ja tulokset'!$C$21+1),AA41+G42+I42+H42+T42-$V$6," ")</f>
        <v xml:space="preserve"> </v>
      </c>
      <c r="AB42" s="20" t="e">
        <f>IF(A42&lt;('2. Syöttöarvot ja tulokset'!$C$21+1),AA42/L42,NA())</f>
        <v>#N/A</v>
      </c>
      <c r="AC42" s="29" t="str">
        <f>IF(A42&lt;('2. Syöttöarvot ja tulokset'!$C$21+1),AC41+C42+Y42-$V$6," ")</f>
        <v xml:space="preserve"> </v>
      </c>
      <c r="AD42" s="20" t="e">
        <f>IF(A42&lt;('2. Syöttöarvot ja tulokset'!$C$21+1),AC42/L42,NA())</f>
        <v>#N/A</v>
      </c>
      <c r="AE42" t="str">
        <f>IF(A42&lt;('2. Syöttöarvot ja tulokset'!$C$21+1),-'2. Syöttöarvot ja tulokset'!$C$122*A42," ")</f>
        <v xml:space="preserve"> </v>
      </c>
      <c r="AF42" t="e">
        <f>IF(A42&lt;('2. Syöttöarvot ja tulokset'!$C$21+1),AE42/1000,NA())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tulokset'!$C$21+1),A43," ")</f>
        <v xml:space="preserve"> </v>
      </c>
      <c r="C43" s="4" t="str">
        <f>IF(A43&lt;('2. Syöttöarvot ja tulokset'!$C$21+1),'2. Syöttöarvot ja tulokset'!$C$99+'2. Syöttöarvot ja tulokset'!$C$101," ")</f>
        <v xml:space="preserve"> </v>
      </c>
      <c r="D43" s="4" t="e">
        <f>IF(A43&lt;('2. Syöttöarvot ja tulokset'!$C$21+1),D42+C43,NA())</f>
        <v>#N/A</v>
      </c>
      <c r="E43" s="4" t="str">
        <f>IF(A43&lt;('2. Syöttöarvot ja tulokset'!$C$21+1),C43/((1+$P$2)^A43)," ")</f>
        <v xml:space="preserve"> </v>
      </c>
      <c r="F43" s="4" t="str">
        <f>IF(B43&lt;('2. Syöttöarvot ja tulokset'!$C$21+1),F42+E43," ")</f>
        <v xml:space="preserve"> </v>
      </c>
      <c r="G43" s="4" t="str">
        <f>IF(A43&lt;('2. Syöttöarvot ja tulokset'!$C$21+1),G42*(1+'2. Syöttöarvot ja tulokset'!$C$44)," ")</f>
        <v xml:space="preserve"> </v>
      </c>
      <c r="H43" s="4" t="str">
        <f>IF(A43&lt;('2. Syöttöarvot ja tulokset'!$C$21+1),H42*(1+'2. Syöttöarvot ja tulokset'!$C$56)," ")</f>
        <v xml:space="preserve"> </v>
      </c>
      <c r="I43" s="4" t="str">
        <f>IF(A43&lt;('2. Syöttöarvot ja tulokset'!$C$21+1),I42*(1+'2. Syöttöarvot ja tulokset'!$C$32)," ")</f>
        <v xml:space="preserve"> </v>
      </c>
      <c r="J43" s="4" t="str">
        <f>IF(A43&lt;('2. Syöttöarvot ja tulokset'!$C$21+1),J42*(1+'2. Syöttöarvot ja tulokset'!$C$66)," ")</f>
        <v xml:space="preserve"> </v>
      </c>
      <c r="K43" s="4" t="e">
        <f>IF(A43&lt;('2. Syöttöarvot ja tulokset'!$C$21+1),K42+(G43+I43+H43+J43),NA())</f>
        <v>#N/A</v>
      </c>
      <c r="L43" s="4" t="e">
        <f>IF(A43&lt;('2. Syöttöarvot ja tulokset'!$C$21+1),L42,NA())</f>
        <v>#N/A</v>
      </c>
      <c r="M43" s="4" t="str">
        <f>IF(A43&lt;('2. Syöttöarvot ja tulokset'!$C$21+1),'2. Syöttöarvot ja tulokset'!$C$75*'2. Syöttöarvot ja tulokset'!$C$73," ")</f>
        <v xml:space="preserve"> </v>
      </c>
      <c r="N43" s="4" t="str">
        <f>IF(A43&lt;('2. Syöttöarvot ja tulokset'!$C$21+1),M43/((1+$P$2)^A43)," ")</f>
        <v xml:space="preserve"> </v>
      </c>
      <c r="O43" s="4" t="str">
        <f>IF(A43&lt;('2. Syöttöarvot ja tulokset'!$C$21+1),'2. Syöttöarvot ja tulokset'!$C$73*'2. Syöttöarvot ja tulokset'!$C$75+O42," ")</f>
        <v xml:space="preserve"> </v>
      </c>
      <c r="P43" s="4" t="str">
        <f>IF(A43&lt;('2. Syöttöarvot ja tulokset'!$C$21+1),(G43+I43+H43+J43)/((1+$P$2)^A43)," ")</f>
        <v xml:space="preserve"> </v>
      </c>
      <c r="Q43" s="4" t="str">
        <f>IF(A43&lt;('2. Syöttöarvot ja tulokset'!$C$21+1),Q42+P43," ")</f>
        <v xml:space="preserve"> </v>
      </c>
      <c r="R43" s="4" t="e">
        <f>IF(A43&lt;('2. Syöttöarvot ja tulokset'!$C$21+1),R42+G43+I43+H43+J43+T43-$V$6,NA())</f>
        <v>#N/A</v>
      </c>
      <c r="S43" s="4" t="str">
        <f>IF(A43&lt;('2. Syöttöarvot ja tulokset'!$C$21+1),'2. Syöttöarvot ja tulokset'!$C$79*(R42)," ")</f>
        <v xml:space="preserve"> </v>
      </c>
      <c r="T43" s="4">
        <f t="shared" si="1"/>
        <v>0</v>
      </c>
      <c r="U43" s="4" t="e">
        <f>IF(A43&lt;('2. Syöttöarvot ja tulokset'!$C$21+1),U42+((G43+I43+H43+J43-$V$6+T43)/((1+$P$2)^A43)),NA())</f>
        <v>#N/A</v>
      </c>
      <c r="V43" s="4" t="str">
        <f>IF(A43&lt;('2. Syöttöarvot ja tulokset'!$C$21+1),V42+('2. Syöttöarvot ja tulokset'!$C$75*'2. Syöttöarvot ja tulokset'!$C$73)," ")</f>
        <v xml:space="preserve"> </v>
      </c>
      <c r="W43" s="4" t="e">
        <f>IF(A43&lt;('2. Syöttöarvot ja tulokset'!$C$21+1),W42+C43+Y43-$V$6,NA())</f>
        <v>#N/A</v>
      </c>
      <c r="X43" s="4" t="str">
        <f>IF(A43&lt;('2. Syöttöarvot ja tulokset'!$C$21+1),'2. Syöttöarvot ja tulokset'!$C$79*(W42)," ")</f>
        <v xml:space="preserve"> </v>
      </c>
      <c r="Y43" s="4">
        <f t="shared" si="2"/>
        <v>0</v>
      </c>
      <c r="Z43" s="4" t="e">
        <f>IF(A43&lt;('2. Syöttöarvot ja tulokset'!$C$21+1),Z42+((C43-$V$6+Y43)/((1+$P$2)^A43)),NA())</f>
        <v>#N/A</v>
      </c>
      <c r="AA43" s="4" t="str">
        <f>IF(A43&lt;('2. Syöttöarvot ja tulokset'!$C$21+1),AA42+G43+I43+H43+T43-$V$6," ")</f>
        <v xml:space="preserve"> </v>
      </c>
      <c r="AB43" s="20" t="e">
        <f>IF(A43&lt;('2. Syöttöarvot ja tulokset'!$C$21+1),AA43/L43,NA())</f>
        <v>#N/A</v>
      </c>
      <c r="AC43" s="29" t="str">
        <f>IF(A43&lt;('2. Syöttöarvot ja tulokset'!$C$21+1),AC42+C43+Y43-$V$6," ")</f>
        <v xml:space="preserve"> </v>
      </c>
      <c r="AD43" s="20" t="e">
        <f>IF(A43&lt;('2. Syöttöarvot ja tulokset'!$C$21+1),AC43/L43,NA())</f>
        <v>#N/A</v>
      </c>
      <c r="AE43" t="str">
        <f>IF(A43&lt;('2. Syöttöarvot ja tulokset'!$C$21+1),-'2. Syöttöarvot ja tulokset'!$C$122*A43," ")</f>
        <v xml:space="preserve"> </v>
      </c>
      <c r="AF43" t="e">
        <f>IF(A43&lt;('2. Syöttöarvot ja tulokset'!$C$21+1),AE43/1000,NA())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tulokset'!$C$21+1),A44," ")</f>
        <v xml:space="preserve"> </v>
      </c>
      <c r="C44" s="4" t="str">
        <f>IF(A44&lt;('2. Syöttöarvot ja tulokset'!$C$21+1),'2. Syöttöarvot ja tulokset'!$C$99+'2. Syöttöarvot ja tulokset'!$C$101," ")</f>
        <v xml:space="preserve"> </v>
      </c>
      <c r="D44" s="4" t="e">
        <f>IF(A44&lt;('2. Syöttöarvot ja tulokset'!$C$21+1),D43+C44,NA())</f>
        <v>#N/A</v>
      </c>
      <c r="E44" s="4" t="str">
        <f>IF(A44&lt;('2. Syöttöarvot ja tulokset'!$C$21+1),C44/((1+$P$2)^A44)," ")</f>
        <v xml:space="preserve"> </v>
      </c>
      <c r="F44" s="4" t="str">
        <f>IF(B44&lt;('2. Syöttöarvot ja tulokset'!$C$21+1),F43+E44," ")</f>
        <v xml:space="preserve"> </v>
      </c>
      <c r="G44" s="4" t="str">
        <f>IF(A44&lt;('2. Syöttöarvot ja tulokset'!$C$21+1),G43*(1+'2. Syöttöarvot ja tulokset'!$C$44)," ")</f>
        <v xml:space="preserve"> </v>
      </c>
      <c r="H44" s="4" t="str">
        <f>IF(A44&lt;('2. Syöttöarvot ja tulokset'!$C$21+1),H43*(1+'2. Syöttöarvot ja tulokset'!$C$56)," ")</f>
        <v xml:space="preserve"> </v>
      </c>
      <c r="I44" s="4" t="str">
        <f>IF(A44&lt;('2. Syöttöarvot ja tulokset'!$C$21+1),I43*(1+'2. Syöttöarvot ja tulokset'!$C$32)," ")</f>
        <v xml:space="preserve"> </v>
      </c>
      <c r="J44" s="4" t="str">
        <f>IF(A44&lt;('2. Syöttöarvot ja tulokset'!$C$21+1),J43*(1+'2. Syöttöarvot ja tulokset'!$C$66)," ")</f>
        <v xml:space="preserve"> </v>
      </c>
      <c r="K44" s="4" t="e">
        <f>IF(A44&lt;('2. Syöttöarvot ja tulokset'!$C$21+1),K43+(G44+I44+H44+J44),NA())</f>
        <v>#N/A</v>
      </c>
      <c r="L44" s="4" t="e">
        <f>IF(A44&lt;('2. Syöttöarvot ja tulokset'!$C$21+1),L43,NA())</f>
        <v>#N/A</v>
      </c>
      <c r="M44" s="4" t="str">
        <f>IF(A44&lt;('2. Syöttöarvot ja tulokset'!$C$21+1),'2. Syöttöarvot ja tulokset'!$C$75*'2. Syöttöarvot ja tulokset'!$C$73," ")</f>
        <v xml:space="preserve"> </v>
      </c>
      <c r="N44" s="4" t="str">
        <f>IF(A44&lt;('2. Syöttöarvot ja tulokset'!$C$21+1),M44/((1+$P$2)^A44)," ")</f>
        <v xml:space="preserve"> </v>
      </c>
      <c r="O44" s="4" t="str">
        <f>IF(A44&lt;('2. Syöttöarvot ja tulokset'!$C$21+1),'2. Syöttöarvot ja tulokset'!$C$73*'2. Syöttöarvot ja tulokset'!$C$75+O43," ")</f>
        <v xml:space="preserve"> </v>
      </c>
      <c r="P44" s="4" t="str">
        <f>IF(A44&lt;('2. Syöttöarvot ja tulokset'!$C$21+1),(G44+I44+H44+J44)/((1+$P$2)^A44)," ")</f>
        <v xml:space="preserve"> </v>
      </c>
      <c r="Q44" s="4" t="str">
        <f>IF(A44&lt;('2. Syöttöarvot ja tulokset'!$C$21+1),Q43+P44," ")</f>
        <v xml:space="preserve"> </v>
      </c>
      <c r="R44" s="4" t="e">
        <f>IF(A44&lt;('2. Syöttöarvot ja tulokset'!$C$21+1),R43+G44+I44+H44+J44+T44-$V$6,NA())</f>
        <v>#N/A</v>
      </c>
      <c r="S44" s="4" t="str">
        <f>IF(A44&lt;('2. Syöttöarvot ja tulokset'!$C$21+1),'2. Syöttöarvot ja tulokset'!$C$79*(R43)," ")</f>
        <v xml:space="preserve"> </v>
      </c>
      <c r="T44" s="4">
        <f t="shared" si="1"/>
        <v>0</v>
      </c>
      <c r="U44" s="4" t="e">
        <f>IF(A44&lt;('2. Syöttöarvot ja tulokset'!$C$21+1),U43+((G44+I44+H44+J44-$V$6+T44)/((1+$P$2)^A44)),NA())</f>
        <v>#N/A</v>
      </c>
      <c r="V44" s="4" t="str">
        <f>IF(A44&lt;('2. Syöttöarvot ja tulokset'!$C$21+1),V43+('2. Syöttöarvot ja tulokset'!$C$75*'2. Syöttöarvot ja tulokset'!$C$73)," ")</f>
        <v xml:space="preserve"> </v>
      </c>
      <c r="W44" s="4" t="e">
        <f>IF(A44&lt;('2. Syöttöarvot ja tulokset'!$C$21+1),W43+C44+Y44-$V$6,NA())</f>
        <v>#N/A</v>
      </c>
      <c r="X44" s="4" t="str">
        <f>IF(A44&lt;('2. Syöttöarvot ja tulokset'!$C$21+1),'2. Syöttöarvot ja tulokset'!$C$79*(W43)," ")</f>
        <v xml:space="preserve"> </v>
      </c>
      <c r="Y44" s="4">
        <f t="shared" si="2"/>
        <v>0</v>
      </c>
      <c r="Z44" s="4" t="e">
        <f>IF(A44&lt;('2. Syöttöarvot ja tulokset'!$C$21+1),Z43+((C44-$V$6+Y44)/((1+$P$2)^A44)),NA())</f>
        <v>#N/A</v>
      </c>
      <c r="AA44" s="4" t="str">
        <f>IF(A44&lt;('2. Syöttöarvot ja tulokset'!$C$21+1),AA43+G44+I44+H44+T44-$V$6," ")</f>
        <v xml:space="preserve"> </v>
      </c>
      <c r="AB44" s="20" t="e">
        <f>IF(A44&lt;('2. Syöttöarvot ja tulokset'!$C$21+1),AA44/L44,NA())</f>
        <v>#N/A</v>
      </c>
      <c r="AC44" s="29" t="str">
        <f>IF(A44&lt;('2. Syöttöarvot ja tulokset'!$C$21+1),AC43+C44+Y44-$V$6," ")</f>
        <v xml:space="preserve"> </v>
      </c>
      <c r="AD44" s="20" t="e">
        <f>IF(A44&lt;('2. Syöttöarvot ja tulokset'!$C$21+1),AC44/L44,NA())</f>
        <v>#N/A</v>
      </c>
      <c r="AE44" t="str">
        <f>IF(A44&lt;('2. Syöttöarvot ja tulokset'!$C$21+1),-'2. Syöttöarvot ja tulokset'!$C$122*A44," ")</f>
        <v xml:space="preserve"> </v>
      </c>
      <c r="AF44" t="e">
        <f>IF(A44&lt;('2. Syöttöarvot ja tulokset'!$C$21+1),AE44/1000,NA())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tulokset'!$C$21+1),A45," ")</f>
        <v xml:space="preserve"> </v>
      </c>
      <c r="C45" s="4" t="str">
        <f>IF(A45&lt;('2. Syöttöarvot ja tulokset'!$C$21+1),'2. Syöttöarvot ja tulokset'!$C$99+'2. Syöttöarvot ja tulokset'!$C$101," ")</f>
        <v xml:space="preserve"> </v>
      </c>
      <c r="D45" s="4" t="e">
        <f>IF(A45&lt;('2. Syöttöarvot ja tulokset'!$C$21+1),D44+C45,NA())</f>
        <v>#N/A</v>
      </c>
      <c r="E45" s="4" t="str">
        <f>IF(A45&lt;('2. Syöttöarvot ja tulokset'!$C$21+1),C45/((1+$P$2)^A45)," ")</f>
        <v xml:space="preserve"> </v>
      </c>
      <c r="F45" s="4" t="str">
        <f>IF(B45&lt;('2. Syöttöarvot ja tulokset'!$C$21+1),F44+E45," ")</f>
        <v xml:space="preserve"> </v>
      </c>
      <c r="G45" s="4" t="str">
        <f>IF(A45&lt;('2. Syöttöarvot ja tulokset'!$C$21+1),G44*(1+'2. Syöttöarvot ja tulokset'!$C$44)," ")</f>
        <v xml:space="preserve"> </v>
      </c>
      <c r="H45" s="4" t="str">
        <f>IF(A45&lt;('2. Syöttöarvot ja tulokset'!$C$21+1),H44*(1+'2. Syöttöarvot ja tulokset'!$C$56)," ")</f>
        <v xml:space="preserve"> </v>
      </c>
      <c r="I45" s="4" t="str">
        <f>IF(A45&lt;('2. Syöttöarvot ja tulokset'!$C$21+1),I44*(1+'2. Syöttöarvot ja tulokset'!$C$32)," ")</f>
        <v xml:space="preserve"> </v>
      </c>
      <c r="J45" s="4" t="str">
        <f>IF(A45&lt;('2. Syöttöarvot ja tulokset'!$C$21+1),J44*(1+'2. Syöttöarvot ja tulokset'!$C$66)," ")</f>
        <v xml:space="preserve"> </v>
      </c>
      <c r="K45" s="4" t="e">
        <f>IF(A45&lt;('2. Syöttöarvot ja tulokset'!$C$21+1),K44+(G45+I45+H45+J45),NA())</f>
        <v>#N/A</v>
      </c>
      <c r="L45" s="4" t="e">
        <f>IF(A45&lt;('2. Syöttöarvot ja tulokset'!$C$21+1),L44,NA())</f>
        <v>#N/A</v>
      </c>
      <c r="M45" s="4" t="str">
        <f>IF(A45&lt;('2. Syöttöarvot ja tulokset'!$C$21+1),'2. Syöttöarvot ja tulokset'!$C$75*'2. Syöttöarvot ja tulokset'!$C$73," ")</f>
        <v xml:space="preserve"> </v>
      </c>
      <c r="N45" s="4" t="str">
        <f>IF(A45&lt;('2. Syöttöarvot ja tulokset'!$C$21+1),M45/((1+$P$2)^A45)," ")</f>
        <v xml:space="preserve"> </v>
      </c>
      <c r="O45" s="4" t="str">
        <f>IF(A45&lt;('2. Syöttöarvot ja tulokset'!$C$21+1),'2. Syöttöarvot ja tulokset'!$C$73*'2. Syöttöarvot ja tulokset'!$C$75+O44," ")</f>
        <v xml:space="preserve"> </v>
      </c>
      <c r="P45" s="4" t="str">
        <f>IF(A45&lt;('2. Syöttöarvot ja tulokset'!$C$21+1),(G45+I45+H45+J45)/((1+$P$2)^A45)," ")</f>
        <v xml:space="preserve"> </v>
      </c>
      <c r="Q45" s="4" t="str">
        <f>IF(A45&lt;('2. Syöttöarvot ja tulokset'!$C$21+1),Q44+P45," ")</f>
        <v xml:space="preserve"> </v>
      </c>
      <c r="R45" s="4" t="e">
        <f>IF(A45&lt;('2. Syöttöarvot ja tulokset'!$C$21+1),R44+G45+I45+H45+J45+T45-$V$6,NA())</f>
        <v>#N/A</v>
      </c>
      <c r="S45" s="4" t="str">
        <f>IF(A45&lt;('2. Syöttöarvot ja tulokset'!$C$21+1),'2. Syöttöarvot ja tulokset'!$C$79*(R44)," ")</f>
        <v xml:space="preserve"> </v>
      </c>
      <c r="T45" s="4">
        <f t="shared" si="1"/>
        <v>0</v>
      </c>
      <c r="U45" s="4" t="e">
        <f>IF(A45&lt;('2. Syöttöarvot ja tulokset'!$C$21+1),U44+((G45+I45+H45+J45-$V$6+T45)/((1+$P$2)^A45)),NA())</f>
        <v>#N/A</v>
      </c>
      <c r="V45" s="4" t="str">
        <f>IF(A45&lt;('2. Syöttöarvot ja tulokset'!$C$21+1),V44+('2. Syöttöarvot ja tulokset'!$C$75*'2. Syöttöarvot ja tulokset'!$C$73)," ")</f>
        <v xml:space="preserve"> </v>
      </c>
      <c r="W45" s="4" t="e">
        <f>IF(A45&lt;('2. Syöttöarvot ja tulokset'!$C$21+1),W44+C45+Y45-$V$6,NA())</f>
        <v>#N/A</v>
      </c>
      <c r="X45" s="4" t="str">
        <f>IF(A45&lt;('2. Syöttöarvot ja tulokset'!$C$21+1),'2. Syöttöarvot ja tulokset'!$C$79*(W44)," ")</f>
        <v xml:space="preserve"> </v>
      </c>
      <c r="Y45" s="4">
        <f t="shared" si="2"/>
        <v>0</v>
      </c>
      <c r="Z45" s="4" t="e">
        <f>IF(A45&lt;('2. Syöttöarvot ja tulokset'!$C$21+1),Z44+((C45-$V$6+Y45)/((1+$P$2)^A45)),NA())</f>
        <v>#N/A</v>
      </c>
      <c r="AA45" s="4" t="str">
        <f>IF(A45&lt;('2. Syöttöarvot ja tulokset'!$C$21+1),AA44+G45+I45+H45+T45-$V$6," ")</f>
        <v xml:space="preserve"> </v>
      </c>
      <c r="AB45" s="20" t="e">
        <f>IF(A45&lt;('2. Syöttöarvot ja tulokset'!$C$21+1),AA45/L45,NA())</f>
        <v>#N/A</v>
      </c>
      <c r="AC45" s="29" t="str">
        <f>IF(A45&lt;('2. Syöttöarvot ja tulokset'!$C$21+1),AC44+C45+Y45-$V$6," ")</f>
        <v xml:space="preserve"> </v>
      </c>
      <c r="AD45" s="20" t="e">
        <f>IF(A45&lt;('2. Syöttöarvot ja tulokset'!$C$21+1),AC45/L45,NA())</f>
        <v>#N/A</v>
      </c>
      <c r="AE45" t="str">
        <f>IF(A45&lt;('2. Syöttöarvot ja tulokset'!$C$21+1),-'2. Syöttöarvot ja tulokset'!$C$122*A45," ")</f>
        <v xml:space="preserve"> </v>
      </c>
      <c r="AF45" t="e">
        <f>IF(A45&lt;('2. Syöttöarvot ja tulokset'!$C$21+1),AE45/1000,NA())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tulokset'!$C$21+1),A46," ")</f>
        <v xml:space="preserve"> </v>
      </c>
      <c r="C46" s="4" t="str">
        <f>IF(A46&lt;('2. Syöttöarvot ja tulokset'!$C$21+1),'2. Syöttöarvot ja tulokset'!$C$99+'2. Syöttöarvot ja tulokset'!$C$101," ")</f>
        <v xml:space="preserve"> </v>
      </c>
      <c r="D46" s="4" t="e">
        <f>IF(A46&lt;('2. Syöttöarvot ja tulokset'!$C$21+1),D45+C46,NA())</f>
        <v>#N/A</v>
      </c>
      <c r="E46" s="4" t="str">
        <f>IF(A46&lt;('2. Syöttöarvot ja tulokset'!$C$21+1),C46/((1+$P$2)^A46)," ")</f>
        <v xml:space="preserve"> </v>
      </c>
      <c r="F46" s="4" t="str">
        <f>IF(B46&lt;('2. Syöttöarvot ja tulokset'!$C$21+1),F45+E46," ")</f>
        <v xml:space="preserve"> </v>
      </c>
      <c r="G46" s="4" t="str">
        <f>IF(A46&lt;('2. Syöttöarvot ja tulokset'!$C$21+1),G45*(1+'2. Syöttöarvot ja tulokset'!$C$44)," ")</f>
        <v xml:space="preserve"> </v>
      </c>
      <c r="H46" s="4" t="str">
        <f>IF(A46&lt;('2. Syöttöarvot ja tulokset'!$C$21+1),H45*(1+'2. Syöttöarvot ja tulokset'!$C$56)," ")</f>
        <v xml:space="preserve"> </v>
      </c>
      <c r="I46" s="4" t="str">
        <f>IF(A46&lt;('2. Syöttöarvot ja tulokset'!$C$21+1),I45*(1+'2. Syöttöarvot ja tulokset'!$C$32)," ")</f>
        <v xml:space="preserve"> </v>
      </c>
      <c r="J46" s="4" t="str">
        <f>IF(A46&lt;('2. Syöttöarvot ja tulokset'!$C$21+1),J45*(1+'2. Syöttöarvot ja tulokset'!$C$66)," ")</f>
        <v xml:space="preserve"> </v>
      </c>
      <c r="K46" s="4" t="e">
        <f>IF(A46&lt;('2. Syöttöarvot ja tulokset'!$C$21+1),K45+(G46+I46+H46+J46),NA())</f>
        <v>#N/A</v>
      </c>
      <c r="L46" s="4" t="e">
        <f>IF(A46&lt;('2. Syöttöarvot ja tulokset'!$C$21+1),L45,NA())</f>
        <v>#N/A</v>
      </c>
      <c r="M46" s="4" t="str">
        <f>IF(A46&lt;('2. Syöttöarvot ja tulokset'!$C$21+1),'2. Syöttöarvot ja tulokset'!$C$75*'2. Syöttöarvot ja tulokset'!$C$73," ")</f>
        <v xml:space="preserve"> </v>
      </c>
      <c r="N46" s="4" t="str">
        <f>IF(A46&lt;('2. Syöttöarvot ja tulokset'!$C$21+1),M46/((1+$P$2)^A46)," ")</f>
        <v xml:space="preserve"> </v>
      </c>
      <c r="O46" s="4" t="str">
        <f>IF(A46&lt;('2. Syöttöarvot ja tulokset'!$C$21+1),'2. Syöttöarvot ja tulokset'!$C$73*'2. Syöttöarvot ja tulokset'!$C$75+O45," ")</f>
        <v xml:space="preserve"> </v>
      </c>
      <c r="P46" s="4" t="str">
        <f>IF(A46&lt;('2. Syöttöarvot ja tulokset'!$C$21+1),(G46+I46+H46+J46)/((1+$P$2)^A46)," ")</f>
        <v xml:space="preserve"> </v>
      </c>
      <c r="Q46" s="4" t="str">
        <f>IF(A46&lt;('2. Syöttöarvot ja tulokset'!$C$21+1),Q45+P46," ")</f>
        <v xml:space="preserve"> </v>
      </c>
      <c r="R46" s="4" t="e">
        <f>IF(A46&lt;('2. Syöttöarvot ja tulokset'!$C$21+1),R45+G46+I46+H46+J46+T46-$V$6,NA())</f>
        <v>#N/A</v>
      </c>
      <c r="S46" s="4" t="str">
        <f>IF(A46&lt;('2. Syöttöarvot ja tulokset'!$C$21+1),'2. Syöttöarvot ja tulokset'!$C$79*(R45)," ")</f>
        <v xml:space="preserve"> </v>
      </c>
      <c r="T46" s="4">
        <f t="shared" si="1"/>
        <v>0</v>
      </c>
      <c r="U46" s="4" t="e">
        <f>IF(A46&lt;('2. Syöttöarvot ja tulokset'!$C$21+1),U45+((G46+I46+H46+J46-$V$6+T46)/((1+$P$2)^A46)),NA())</f>
        <v>#N/A</v>
      </c>
      <c r="V46" s="4" t="str">
        <f>IF(A46&lt;('2. Syöttöarvot ja tulokset'!$C$21+1),V45+('2. Syöttöarvot ja tulokset'!$C$75*'2. Syöttöarvot ja tulokset'!$C$73)," ")</f>
        <v xml:space="preserve"> </v>
      </c>
      <c r="W46" s="4" t="e">
        <f>IF(A46&lt;('2. Syöttöarvot ja tulokset'!$C$21+1),W45+C46+Y46-$V$6,NA())</f>
        <v>#N/A</v>
      </c>
      <c r="X46" s="4" t="str">
        <f>IF(A46&lt;('2. Syöttöarvot ja tulokset'!$C$21+1),'2. Syöttöarvot ja tulokset'!$C$79*(W45)," ")</f>
        <v xml:space="preserve"> </v>
      </c>
      <c r="Y46" s="4">
        <f t="shared" si="2"/>
        <v>0</v>
      </c>
      <c r="Z46" s="4" t="e">
        <f>IF(A46&lt;('2. Syöttöarvot ja tulokset'!$C$21+1),Z45+((C46-$V$6+Y46)/((1+$P$2)^A46)),NA())</f>
        <v>#N/A</v>
      </c>
      <c r="AA46" s="4" t="str">
        <f>IF(A46&lt;('2. Syöttöarvot ja tulokset'!$C$21+1),AA45+G46+I46+H46+T46-$V$6," ")</f>
        <v xml:space="preserve"> </v>
      </c>
      <c r="AB46" s="20" t="e">
        <f>IF(A46&lt;('2. Syöttöarvot ja tulokset'!$C$21+1),AA46/L46,NA())</f>
        <v>#N/A</v>
      </c>
      <c r="AC46" s="29" t="str">
        <f>IF(A46&lt;('2. Syöttöarvot ja tulokset'!$C$21+1),AC45+C46+Y46-$V$6," ")</f>
        <v xml:space="preserve"> </v>
      </c>
      <c r="AD46" s="20" t="e">
        <f>IF(A46&lt;('2. Syöttöarvot ja tulokset'!$C$21+1),AC46/L46,NA())</f>
        <v>#N/A</v>
      </c>
      <c r="AE46" t="str">
        <f>IF(A46&lt;('2. Syöttöarvot ja tulokset'!$C$21+1),-'2. Syöttöarvot ja tulokset'!$C$122*A46," ")</f>
        <v xml:space="preserve"> </v>
      </c>
      <c r="AF46" t="e">
        <f>IF(A46&lt;('2. Syöttöarvot ja tulokset'!$C$21+1),AE46/1000,NA())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tulokset'!$C$21+1),A47," ")</f>
        <v xml:space="preserve"> </v>
      </c>
      <c r="C47" s="4" t="str">
        <f>IF(A47&lt;('2. Syöttöarvot ja tulokset'!$C$21+1),'2. Syöttöarvot ja tulokset'!$C$99+'2. Syöttöarvot ja tulokset'!$C$101," ")</f>
        <v xml:space="preserve"> </v>
      </c>
      <c r="D47" s="4" t="e">
        <f>IF(A47&lt;('2. Syöttöarvot ja tulokset'!$C$21+1),D46+C47,NA())</f>
        <v>#N/A</v>
      </c>
      <c r="E47" s="4" t="str">
        <f>IF(A47&lt;('2. Syöttöarvot ja tulokset'!$C$21+1),C47/((1+$P$2)^A47)," ")</f>
        <v xml:space="preserve"> </v>
      </c>
      <c r="F47" s="4" t="str">
        <f>IF(B47&lt;('2. Syöttöarvot ja tulokset'!$C$21+1),F46+E47," ")</f>
        <v xml:space="preserve"> </v>
      </c>
      <c r="G47" s="4" t="str">
        <f>IF(A47&lt;('2. Syöttöarvot ja tulokset'!$C$21+1),G46*(1+'2. Syöttöarvot ja tulokset'!$C$44)," ")</f>
        <v xml:space="preserve"> </v>
      </c>
      <c r="H47" s="4" t="str">
        <f>IF(A47&lt;('2. Syöttöarvot ja tulokset'!$C$21+1),H46*(1+'2. Syöttöarvot ja tulokset'!$C$56)," ")</f>
        <v xml:space="preserve"> </v>
      </c>
      <c r="I47" s="4" t="str">
        <f>IF(A47&lt;('2. Syöttöarvot ja tulokset'!$C$21+1),I46*(1+'2. Syöttöarvot ja tulokset'!$C$32)," ")</f>
        <v xml:space="preserve"> </v>
      </c>
      <c r="J47" s="4" t="str">
        <f>IF(A47&lt;('2. Syöttöarvot ja tulokset'!$C$21+1),J46*(1+'2. Syöttöarvot ja tulokset'!$C$66)," ")</f>
        <v xml:space="preserve"> </v>
      </c>
      <c r="K47" s="4" t="e">
        <f>IF(A47&lt;('2. Syöttöarvot ja tulokset'!$C$21+1),K46+(G47+I47+H47+J47),NA())</f>
        <v>#N/A</v>
      </c>
      <c r="L47" s="4" t="e">
        <f>IF(A47&lt;('2. Syöttöarvot ja tulokset'!$C$21+1),L46,NA())</f>
        <v>#N/A</v>
      </c>
      <c r="M47" s="4" t="str">
        <f>IF(A47&lt;('2. Syöttöarvot ja tulokset'!$C$21+1),'2. Syöttöarvot ja tulokset'!$C$75*'2. Syöttöarvot ja tulokset'!$C$73," ")</f>
        <v xml:space="preserve"> </v>
      </c>
      <c r="N47" s="4" t="str">
        <f>IF(A47&lt;('2. Syöttöarvot ja tulokset'!$C$21+1),M47/((1+$P$2)^A47)," ")</f>
        <v xml:space="preserve"> </v>
      </c>
      <c r="O47" s="4" t="str">
        <f>IF(A47&lt;('2. Syöttöarvot ja tulokset'!$C$21+1),'2. Syöttöarvot ja tulokset'!$C$73*'2. Syöttöarvot ja tulokset'!$C$75+O46," ")</f>
        <v xml:space="preserve"> </v>
      </c>
      <c r="P47" s="4" t="str">
        <f>IF(A47&lt;('2. Syöttöarvot ja tulokset'!$C$21+1),(G47+I47+H47+J47)/((1+$P$2)^A47)," ")</f>
        <v xml:space="preserve"> </v>
      </c>
      <c r="Q47" s="4" t="str">
        <f>IF(A47&lt;('2. Syöttöarvot ja tulokset'!$C$21+1),Q46+P47," ")</f>
        <v xml:space="preserve"> </v>
      </c>
      <c r="R47" s="4" t="e">
        <f>IF(A47&lt;('2. Syöttöarvot ja tulokset'!$C$21+1),R46+G47+I47+H47+J47+T47-$V$6,NA())</f>
        <v>#N/A</v>
      </c>
      <c r="S47" s="4" t="str">
        <f>IF(A47&lt;('2. Syöttöarvot ja tulokset'!$C$21+1),'2. Syöttöarvot ja tulokset'!$C$79*(R46)," ")</f>
        <v xml:space="preserve"> </v>
      </c>
      <c r="T47" s="4">
        <f t="shared" si="1"/>
        <v>0</v>
      </c>
      <c r="U47" s="4" t="e">
        <f>IF(A47&lt;('2. Syöttöarvot ja tulokset'!$C$21+1),U46+((G47+I47+H47+J47-$V$6+T47)/((1+$P$2)^A47)),NA())</f>
        <v>#N/A</v>
      </c>
      <c r="V47" s="4" t="str">
        <f>IF(A47&lt;('2. Syöttöarvot ja tulokset'!$C$21+1),V46+('2. Syöttöarvot ja tulokset'!$C$75*'2. Syöttöarvot ja tulokset'!$C$73)," ")</f>
        <v xml:space="preserve"> </v>
      </c>
      <c r="W47" s="4" t="e">
        <f>IF(A47&lt;('2. Syöttöarvot ja tulokset'!$C$21+1),W46+C47+Y47-$V$6,NA())</f>
        <v>#N/A</v>
      </c>
      <c r="X47" s="4" t="str">
        <f>IF(A47&lt;('2. Syöttöarvot ja tulokset'!$C$21+1),'2. Syöttöarvot ja tulokset'!$C$79*(W46)," ")</f>
        <v xml:space="preserve"> </v>
      </c>
      <c r="Y47" s="4">
        <f t="shared" si="2"/>
        <v>0</v>
      </c>
      <c r="Z47" s="4" t="e">
        <f>IF(A47&lt;('2. Syöttöarvot ja tulokset'!$C$21+1),Z46+((C47-$V$6+Y47)/((1+$P$2)^A47)),NA())</f>
        <v>#N/A</v>
      </c>
      <c r="AA47" s="4" t="str">
        <f>IF(A47&lt;('2. Syöttöarvot ja tulokset'!$C$21+1),AA46+G47+I47+H47+T47-$V$6," ")</f>
        <v xml:space="preserve"> </v>
      </c>
      <c r="AB47" s="20" t="e">
        <f>IF(A47&lt;('2. Syöttöarvot ja tulokset'!$C$21+1),AA47/L47,NA())</f>
        <v>#N/A</v>
      </c>
      <c r="AC47" s="29" t="str">
        <f>IF(A47&lt;('2. Syöttöarvot ja tulokset'!$C$21+1),AC46+C47+Y47-$V$6," ")</f>
        <v xml:space="preserve"> </v>
      </c>
      <c r="AD47" s="20" t="e">
        <f>IF(A47&lt;('2. Syöttöarvot ja tulokset'!$C$21+1),AC47/L47,NA())</f>
        <v>#N/A</v>
      </c>
      <c r="AE47" t="str">
        <f>IF(A47&lt;('2. Syöttöarvot ja tulokset'!$C$21+1),-'2. Syöttöarvot ja tulokset'!$C$122*A47," ")</f>
        <v xml:space="preserve"> </v>
      </c>
      <c r="AF47" t="e">
        <f>IF(A47&lt;('2. Syöttöarvot ja tulokset'!$C$21+1),AE47/1000,NA())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tulokset'!$C$21+1),A48," ")</f>
        <v xml:space="preserve"> </v>
      </c>
      <c r="C48" s="4" t="str">
        <f>IF(A48&lt;('2. Syöttöarvot ja tulokset'!$C$21+1),'2. Syöttöarvot ja tulokset'!$C$99+'2. Syöttöarvot ja tulokset'!$C$101," ")</f>
        <v xml:space="preserve"> </v>
      </c>
      <c r="D48" s="4" t="e">
        <f>IF(A48&lt;('2. Syöttöarvot ja tulokset'!$C$21+1),D47+C48,NA())</f>
        <v>#N/A</v>
      </c>
      <c r="E48" s="4" t="str">
        <f>IF(A48&lt;('2. Syöttöarvot ja tulokset'!$C$21+1),C48/((1+$P$2)^A48)," ")</f>
        <v xml:space="preserve"> </v>
      </c>
      <c r="F48" s="4" t="str">
        <f>IF(B48&lt;('2. Syöttöarvot ja tulokset'!$C$21+1),F47+E48," ")</f>
        <v xml:space="preserve"> </v>
      </c>
      <c r="G48" s="4" t="str">
        <f>IF(A48&lt;('2. Syöttöarvot ja tulokset'!$C$21+1),G47*(1+'2. Syöttöarvot ja tulokset'!$C$44)," ")</f>
        <v xml:space="preserve"> </v>
      </c>
      <c r="H48" s="4" t="str">
        <f>IF(A48&lt;('2. Syöttöarvot ja tulokset'!$C$21+1),H47*(1+'2. Syöttöarvot ja tulokset'!$C$56)," ")</f>
        <v xml:space="preserve"> </v>
      </c>
      <c r="I48" s="4" t="str">
        <f>IF(A48&lt;('2. Syöttöarvot ja tulokset'!$C$21+1),I47*(1+'2. Syöttöarvot ja tulokset'!$C$32)," ")</f>
        <v xml:space="preserve"> </v>
      </c>
      <c r="J48" s="4" t="str">
        <f>IF(A48&lt;('2. Syöttöarvot ja tulokset'!$C$21+1),J47*(1+'2. Syöttöarvot ja tulokset'!$C$66)," ")</f>
        <v xml:space="preserve"> </v>
      </c>
      <c r="K48" s="4" t="e">
        <f>IF(A48&lt;('2. Syöttöarvot ja tulokset'!$C$21+1),K47+(G48+I48+H48+J48),NA())</f>
        <v>#N/A</v>
      </c>
      <c r="L48" s="4" t="e">
        <f>IF(A48&lt;('2. Syöttöarvot ja tulokset'!$C$21+1),L47,NA())</f>
        <v>#N/A</v>
      </c>
      <c r="M48" s="4" t="str">
        <f>IF(A48&lt;('2. Syöttöarvot ja tulokset'!$C$21+1),'2. Syöttöarvot ja tulokset'!$C$75*'2. Syöttöarvot ja tulokset'!$C$73," ")</f>
        <v xml:space="preserve"> </v>
      </c>
      <c r="N48" s="4" t="str">
        <f>IF(A48&lt;('2. Syöttöarvot ja tulokset'!$C$21+1),M48/((1+$P$2)^A48)," ")</f>
        <v xml:space="preserve"> </v>
      </c>
      <c r="O48" s="4" t="str">
        <f>IF(A48&lt;('2. Syöttöarvot ja tulokset'!$C$21+1),'2. Syöttöarvot ja tulokset'!$C$73*'2. Syöttöarvot ja tulokset'!$C$75+O47," ")</f>
        <v xml:space="preserve"> </v>
      </c>
      <c r="P48" s="4" t="str">
        <f>IF(A48&lt;('2. Syöttöarvot ja tulokset'!$C$21+1),(G48+I48+H48+J48)/((1+$P$2)^A48)," ")</f>
        <v xml:space="preserve"> </v>
      </c>
      <c r="Q48" s="4" t="str">
        <f>IF(A48&lt;('2. Syöttöarvot ja tulokset'!$C$21+1),Q47+P48," ")</f>
        <v xml:space="preserve"> </v>
      </c>
      <c r="R48" s="4" t="e">
        <f>IF(A48&lt;('2. Syöttöarvot ja tulokset'!$C$21+1),R47+G48+I48+H48+J48+T48-$V$6,NA())</f>
        <v>#N/A</v>
      </c>
      <c r="S48" s="4" t="str">
        <f>IF(A48&lt;('2. Syöttöarvot ja tulokset'!$C$21+1),'2. Syöttöarvot ja tulokset'!$C$79*(R47)," ")</f>
        <v xml:space="preserve"> </v>
      </c>
      <c r="T48" s="4">
        <f t="shared" si="1"/>
        <v>0</v>
      </c>
      <c r="U48" s="4" t="e">
        <f>IF(A48&lt;('2. Syöttöarvot ja tulokset'!$C$21+1),U47+((G48+I48+H48+J48-$V$6+T48)/((1+$P$2)^A48)),NA())</f>
        <v>#N/A</v>
      </c>
      <c r="V48" s="4" t="str">
        <f>IF(A48&lt;('2. Syöttöarvot ja tulokset'!$C$21+1),V47+('2. Syöttöarvot ja tulokset'!$C$75*'2. Syöttöarvot ja tulokset'!$C$73)," ")</f>
        <v xml:space="preserve"> </v>
      </c>
      <c r="W48" s="4" t="e">
        <f>IF(A48&lt;('2. Syöttöarvot ja tulokset'!$C$21+1),W47+C48+Y48-$V$6,NA())</f>
        <v>#N/A</v>
      </c>
      <c r="X48" s="4" t="str">
        <f>IF(A48&lt;('2. Syöttöarvot ja tulokset'!$C$21+1),'2. Syöttöarvot ja tulokset'!$C$79*(W47)," ")</f>
        <v xml:space="preserve"> </v>
      </c>
      <c r="Y48" s="4">
        <f t="shared" si="2"/>
        <v>0</v>
      </c>
      <c r="Z48" s="4" t="e">
        <f>IF(A48&lt;('2. Syöttöarvot ja tulokset'!$C$21+1),Z47+((C48-$V$6+Y48)/((1+$P$2)^A48)),NA())</f>
        <v>#N/A</v>
      </c>
      <c r="AA48" s="4" t="str">
        <f>IF(A48&lt;('2. Syöttöarvot ja tulokset'!$C$21+1),AA47+G48+I48+H48+T48-$V$6," ")</f>
        <v xml:space="preserve"> </v>
      </c>
      <c r="AB48" s="20" t="e">
        <f>IF(A48&lt;('2. Syöttöarvot ja tulokset'!$C$21+1),AA48/L48,NA())</f>
        <v>#N/A</v>
      </c>
      <c r="AC48" s="29" t="str">
        <f>IF(A48&lt;('2. Syöttöarvot ja tulokset'!$C$21+1),AC47+C48+Y48-$V$6," ")</f>
        <v xml:space="preserve"> </v>
      </c>
      <c r="AD48" s="20" t="e">
        <f>IF(A48&lt;('2. Syöttöarvot ja tulokset'!$C$21+1),AC48/L48,NA())</f>
        <v>#N/A</v>
      </c>
      <c r="AE48" t="str">
        <f>IF(A48&lt;('2. Syöttöarvot ja tulokset'!$C$21+1),-'2. Syöttöarvot ja tulokset'!$C$122*A48," ")</f>
        <v xml:space="preserve"> </v>
      </c>
      <c r="AF48" t="e">
        <f>IF(A48&lt;('2. Syöttöarvot ja tulokset'!$C$21+1),AE48/1000,NA())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tulokset'!$C$21+1),A49," ")</f>
        <v xml:space="preserve"> </v>
      </c>
      <c r="C49" s="4" t="str">
        <f>IF(A49&lt;('2. Syöttöarvot ja tulokset'!$C$21+1),'2. Syöttöarvot ja tulokset'!$C$99+'2. Syöttöarvot ja tulokset'!$C$101," ")</f>
        <v xml:space="preserve"> </v>
      </c>
      <c r="D49" s="4" t="e">
        <f>IF(A49&lt;('2. Syöttöarvot ja tulokset'!$C$21+1),D48+C49,NA())</f>
        <v>#N/A</v>
      </c>
      <c r="E49" s="4" t="str">
        <f>IF(A49&lt;('2. Syöttöarvot ja tulokset'!$C$21+1),C49/((1+$P$2)^A49)," ")</f>
        <v xml:space="preserve"> </v>
      </c>
      <c r="F49" s="4" t="str">
        <f>IF(B49&lt;('2. Syöttöarvot ja tulokset'!$C$21+1),F48+E49," ")</f>
        <v xml:space="preserve"> </v>
      </c>
      <c r="G49" s="4" t="str">
        <f>IF(A49&lt;('2. Syöttöarvot ja tulokset'!$C$21+1),G48*(1+'2. Syöttöarvot ja tulokset'!$C$44)," ")</f>
        <v xml:space="preserve"> </v>
      </c>
      <c r="H49" s="4" t="str">
        <f>IF(A49&lt;('2. Syöttöarvot ja tulokset'!$C$21+1),H48*(1+'2. Syöttöarvot ja tulokset'!$C$56)," ")</f>
        <v xml:space="preserve"> </v>
      </c>
      <c r="I49" s="4" t="str">
        <f>IF(A49&lt;('2. Syöttöarvot ja tulokset'!$C$21+1),I48*(1+'2. Syöttöarvot ja tulokset'!$C$32)," ")</f>
        <v xml:space="preserve"> </v>
      </c>
      <c r="J49" s="4" t="str">
        <f>IF(A49&lt;('2. Syöttöarvot ja tulokset'!$C$21+1),J48*(1+'2. Syöttöarvot ja tulokset'!$C$66)," ")</f>
        <v xml:space="preserve"> </v>
      </c>
      <c r="K49" s="4" t="e">
        <f>IF(A49&lt;('2. Syöttöarvot ja tulokset'!$C$21+1),K48+(G49+I49+H49+J49),NA())</f>
        <v>#N/A</v>
      </c>
      <c r="L49" s="4" t="e">
        <f>IF(A49&lt;('2. Syöttöarvot ja tulokset'!$C$21+1),L48,NA())</f>
        <v>#N/A</v>
      </c>
      <c r="M49" s="4" t="str">
        <f>IF(A49&lt;('2. Syöttöarvot ja tulokset'!$C$21+1),'2. Syöttöarvot ja tulokset'!$C$75*'2. Syöttöarvot ja tulokset'!$C$73," ")</f>
        <v xml:space="preserve"> </v>
      </c>
      <c r="N49" s="4" t="str">
        <f>IF(A49&lt;('2. Syöttöarvot ja tulokset'!$C$21+1),M49/((1+$P$2)^A49)," ")</f>
        <v xml:space="preserve"> </v>
      </c>
      <c r="O49" s="4" t="str">
        <f>IF(A49&lt;('2. Syöttöarvot ja tulokset'!$C$21+1),'2. Syöttöarvot ja tulokset'!$C$73*'2. Syöttöarvot ja tulokset'!$C$75+O48," ")</f>
        <v xml:space="preserve"> </v>
      </c>
      <c r="P49" s="4" t="str">
        <f>IF(A49&lt;('2. Syöttöarvot ja tulokset'!$C$21+1),(G49+I49+H49+J49)/((1+$P$2)^A49)," ")</f>
        <v xml:space="preserve"> </v>
      </c>
      <c r="Q49" s="4" t="str">
        <f>IF(A49&lt;('2. Syöttöarvot ja tulokset'!$C$21+1),Q48+P49," ")</f>
        <v xml:space="preserve"> </v>
      </c>
      <c r="R49" s="4" t="e">
        <f>IF(A49&lt;('2. Syöttöarvot ja tulokset'!$C$21+1),R48+G49+I49+H49+J49+T49-$V$6,NA())</f>
        <v>#N/A</v>
      </c>
      <c r="S49" s="4" t="str">
        <f>IF(A49&lt;('2. Syöttöarvot ja tulokset'!$C$21+1),'2. Syöttöarvot ja tulokset'!$C$79*(R48)," ")</f>
        <v xml:space="preserve"> </v>
      </c>
      <c r="T49" s="4">
        <f t="shared" si="1"/>
        <v>0</v>
      </c>
      <c r="U49" s="4" t="e">
        <f>IF(A49&lt;('2. Syöttöarvot ja tulokset'!$C$21+1),U48+((G49+I49+H49+J49-$V$6+T49)/((1+$P$2)^A49)),NA())</f>
        <v>#N/A</v>
      </c>
      <c r="V49" s="4" t="str">
        <f>IF(A49&lt;('2. Syöttöarvot ja tulokset'!$C$21+1),V48+('2. Syöttöarvot ja tulokset'!$C$75*'2. Syöttöarvot ja tulokset'!$C$73)," ")</f>
        <v xml:space="preserve"> </v>
      </c>
      <c r="W49" s="4" t="e">
        <f>IF(A49&lt;('2. Syöttöarvot ja tulokset'!$C$21+1),W48+C49+Y49-$V$6,NA())</f>
        <v>#N/A</v>
      </c>
      <c r="X49" s="4" t="str">
        <f>IF(A49&lt;('2. Syöttöarvot ja tulokset'!$C$21+1),'2. Syöttöarvot ja tulokset'!$C$79*(W48)," ")</f>
        <v xml:space="preserve"> </v>
      </c>
      <c r="Y49" s="4">
        <f t="shared" si="2"/>
        <v>0</v>
      </c>
      <c r="Z49" s="4" t="e">
        <f>IF(A49&lt;('2. Syöttöarvot ja tulokset'!$C$21+1),Z48+((C49-$V$6+Y49)/((1+$P$2)^A49)),NA())</f>
        <v>#N/A</v>
      </c>
      <c r="AA49" s="4" t="str">
        <f>IF(A49&lt;('2. Syöttöarvot ja tulokset'!$C$21+1),AA48+G49+I49+H49+T49-$V$6," ")</f>
        <v xml:space="preserve"> </v>
      </c>
      <c r="AB49" s="20" t="e">
        <f>IF(A49&lt;('2. Syöttöarvot ja tulokset'!$C$21+1),AA49/L49,NA())</f>
        <v>#N/A</v>
      </c>
      <c r="AC49" s="29" t="str">
        <f>IF(A49&lt;('2. Syöttöarvot ja tulokset'!$C$21+1),AC48+C49+Y49-$V$6," ")</f>
        <v xml:space="preserve"> </v>
      </c>
      <c r="AD49" s="20" t="e">
        <f>IF(A49&lt;('2. Syöttöarvot ja tulokset'!$C$21+1),AC49/L49,NA())</f>
        <v>#N/A</v>
      </c>
      <c r="AE49" t="str">
        <f>IF(A49&lt;('2. Syöttöarvot ja tulokset'!$C$21+1),-'2. Syöttöarvot ja tulokset'!$C$122*A49," ")</f>
        <v xml:space="preserve"> </v>
      </c>
      <c r="AF49" t="e">
        <f>IF(A49&lt;('2. Syöttöarvot ja tulokset'!$C$21+1),AE49/1000,NA())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tulokset'!$C$21+1),A50," ")</f>
        <v xml:space="preserve"> </v>
      </c>
      <c r="C50" s="4" t="str">
        <f>IF(A50&lt;('2. Syöttöarvot ja tulokset'!$C$21+1),'2. Syöttöarvot ja tulokset'!$C$99+'2. Syöttöarvot ja tulokset'!$C$101," ")</f>
        <v xml:space="preserve"> </v>
      </c>
      <c r="D50" s="4" t="e">
        <f>IF(A50&lt;('2. Syöttöarvot ja tulokset'!$C$21+1),D49+C50,NA())</f>
        <v>#N/A</v>
      </c>
      <c r="E50" s="4" t="str">
        <f>IF(A50&lt;('2. Syöttöarvot ja tulokset'!$C$21+1),C50/((1+$P$2)^A50)," ")</f>
        <v xml:space="preserve"> </v>
      </c>
      <c r="F50" s="4" t="str">
        <f>IF(B50&lt;('2. Syöttöarvot ja tulokset'!$C$21+1),F49+E50," ")</f>
        <v xml:space="preserve"> </v>
      </c>
      <c r="G50" s="4" t="str">
        <f>IF(A50&lt;('2. Syöttöarvot ja tulokset'!$C$21+1),G49*(1+'2. Syöttöarvot ja tulokset'!$C$44)," ")</f>
        <v xml:space="preserve"> </v>
      </c>
      <c r="H50" s="4" t="str">
        <f>IF(A50&lt;('2. Syöttöarvot ja tulokset'!$C$21+1),H49*(1+'2. Syöttöarvot ja tulokset'!$C$56)," ")</f>
        <v xml:space="preserve"> </v>
      </c>
      <c r="I50" s="4" t="str">
        <f>IF(A50&lt;('2. Syöttöarvot ja tulokset'!$C$21+1),I49*(1+'2. Syöttöarvot ja tulokset'!$C$32)," ")</f>
        <v xml:space="preserve"> </v>
      </c>
      <c r="J50" s="4" t="str">
        <f>IF(A50&lt;('2. Syöttöarvot ja tulokset'!$C$21+1),J49*(1+'2. Syöttöarvot ja tulokset'!$C$66)," ")</f>
        <v xml:space="preserve"> </v>
      </c>
      <c r="K50" s="4" t="e">
        <f>IF(A50&lt;('2. Syöttöarvot ja tulokset'!$C$21+1),K49+(G50+I50+H50+J50),NA())</f>
        <v>#N/A</v>
      </c>
      <c r="L50" s="4" t="e">
        <f>IF(A50&lt;('2. Syöttöarvot ja tulokset'!$C$21+1),L49,NA())</f>
        <v>#N/A</v>
      </c>
      <c r="M50" s="4" t="str">
        <f>IF(A50&lt;('2. Syöttöarvot ja tulokset'!$C$21+1),'2. Syöttöarvot ja tulokset'!$C$75*'2. Syöttöarvot ja tulokset'!$C$73," ")</f>
        <v xml:space="preserve"> </v>
      </c>
      <c r="N50" s="4" t="str">
        <f>IF(A50&lt;('2. Syöttöarvot ja tulokset'!$C$21+1),M50/((1+$P$2)^A50)," ")</f>
        <v xml:space="preserve"> </v>
      </c>
      <c r="O50" s="4" t="str">
        <f>IF(A50&lt;('2. Syöttöarvot ja tulokset'!$C$21+1),'2. Syöttöarvot ja tulokset'!$C$73*'2. Syöttöarvot ja tulokset'!$C$75+O49," ")</f>
        <v xml:space="preserve"> </v>
      </c>
      <c r="P50" s="4" t="str">
        <f>IF(A50&lt;('2. Syöttöarvot ja tulokset'!$C$21+1),(G50+I50+H50+J50)/((1+$P$2)^A50)," ")</f>
        <v xml:space="preserve"> </v>
      </c>
      <c r="Q50" s="4" t="str">
        <f>IF(A50&lt;('2. Syöttöarvot ja tulokset'!$C$21+1),Q49+P50," ")</f>
        <v xml:space="preserve"> </v>
      </c>
      <c r="R50" s="4" t="e">
        <f>IF(A50&lt;('2. Syöttöarvot ja tulokset'!$C$21+1),R49+G50+I50+H50+J50+T50-$V$6,NA())</f>
        <v>#N/A</v>
      </c>
      <c r="S50" s="4" t="str">
        <f>IF(A50&lt;('2. Syöttöarvot ja tulokset'!$C$21+1),'2. Syöttöarvot ja tulokset'!$C$79*(R49)," ")</f>
        <v xml:space="preserve"> </v>
      </c>
      <c r="T50" s="4">
        <f t="shared" si="1"/>
        <v>0</v>
      </c>
      <c r="U50" s="4" t="e">
        <f>IF(A50&lt;('2. Syöttöarvot ja tulokset'!$C$21+1),U49+((G50+I50+H50+J50-$V$6+T50)/((1+$P$2)^A50)),NA())</f>
        <v>#N/A</v>
      </c>
      <c r="V50" s="4" t="str">
        <f>IF(A50&lt;('2. Syöttöarvot ja tulokset'!$C$21+1),V49+('2. Syöttöarvot ja tulokset'!$C$75*'2. Syöttöarvot ja tulokset'!$C$73)," ")</f>
        <v xml:space="preserve"> </v>
      </c>
      <c r="W50" s="4" t="e">
        <f>IF(A50&lt;('2. Syöttöarvot ja tulokset'!$C$21+1),W49+C50+Y50-$V$6,NA())</f>
        <v>#N/A</v>
      </c>
      <c r="X50" s="4" t="str">
        <f>IF(A50&lt;('2. Syöttöarvot ja tulokset'!$C$21+1),'2. Syöttöarvot ja tulokset'!$C$79*(W49)," ")</f>
        <v xml:space="preserve"> </v>
      </c>
      <c r="Y50" s="4">
        <f t="shared" si="2"/>
        <v>0</v>
      </c>
      <c r="Z50" s="4" t="e">
        <f>IF(A50&lt;('2. Syöttöarvot ja tulokset'!$C$21+1),Z49+((C50-$V$6+Y50)/((1+$P$2)^A50)),NA())</f>
        <v>#N/A</v>
      </c>
      <c r="AA50" s="4" t="str">
        <f>IF(A50&lt;('2. Syöttöarvot ja tulokset'!$C$21+1),AA49+G50+I50+H50+T50-$V$6," ")</f>
        <v xml:space="preserve"> </v>
      </c>
      <c r="AB50" s="20" t="e">
        <f>IF(A50&lt;('2. Syöttöarvot ja tulokset'!$C$21+1),AA50/L50,NA())</f>
        <v>#N/A</v>
      </c>
      <c r="AC50" s="29" t="str">
        <f>IF(A50&lt;('2. Syöttöarvot ja tulokset'!$C$21+1),AC49+C50+Y50-$V$6," ")</f>
        <v xml:space="preserve"> </v>
      </c>
      <c r="AD50" s="20" t="e">
        <f>IF(A50&lt;('2. Syöttöarvot ja tulokset'!$C$21+1),AC50/L50,NA())</f>
        <v>#N/A</v>
      </c>
      <c r="AE50" t="str">
        <f>IF(A50&lt;('2. Syöttöarvot ja tulokset'!$C$21+1),-'2. Syöttöarvot ja tulokset'!$C$122*A50," ")</f>
        <v xml:space="preserve"> </v>
      </c>
      <c r="AF50" t="e">
        <f>IF(A50&lt;('2. Syöttöarvot ja tulokset'!$C$21+1),AE50/1000,NA())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tulokset'!$C$21+1),A51," ")</f>
        <v xml:space="preserve"> </v>
      </c>
      <c r="C51" s="4" t="str">
        <f>IF(A51&lt;('2. Syöttöarvot ja tulokset'!$C$21+1),'2. Syöttöarvot ja tulokset'!$C$99+'2. Syöttöarvot ja tulokset'!$C$101," ")</f>
        <v xml:space="preserve"> </v>
      </c>
      <c r="D51" s="4" t="e">
        <f>IF(A51&lt;('2. Syöttöarvot ja tulokset'!$C$21+1),D50+C51,NA())</f>
        <v>#N/A</v>
      </c>
      <c r="E51" s="4" t="str">
        <f>IF(A51&lt;('2. Syöttöarvot ja tulokset'!$C$21+1),C51/((1+$P$2)^A51)," ")</f>
        <v xml:space="preserve"> </v>
      </c>
      <c r="F51" s="4" t="str">
        <f>IF(B51&lt;('2. Syöttöarvot ja tulokset'!$C$21+1),F50+E51," ")</f>
        <v xml:space="preserve"> </v>
      </c>
      <c r="G51" s="4" t="str">
        <f>IF(A51&lt;('2. Syöttöarvot ja tulokset'!$C$21+1),G50*(1+'2. Syöttöarvot ja tulokset'!$C$44)," ")</f>
        <v xml:space="preserve"> </v>
      </c>
      <c r="H51" s="4" t="str">
        <f>IF(A51&lt;('2. Syöttöarvot ja tulokset'!$C$21+1),H50*(1+'2. Syöttöarvot ja tulokset'!$C$56)," ")</f>
        <v xml:space="preserve"> </v>
      </c>
      <c r="I51" s="4" t="str">
        <f>IF(A51&lt;('2. Syöttöarvot ja tulokset'!$C$21+1),I50*(1+'2. Syöttöarvot ja tulokset'!$C$32)," ")</f>
        <v xml:space="preserve"> </v>
      </c>
      <c r="J51" s="4" t="str">
        <f>IF(A51&lt;('2. Syöttöarvot ja tulokset'!$C$21+1),J50*(1+'2. Syöttöarvot ja tulokset'!$C$66)," ")</f>
        <v xml:space="preserve"> </v>
      </c>
      <c r="K51" s="4" t="e">
        <f>IF(A51&lt;('2. Syöttöarvot ja tulokset'!$C$21+1),K50+(G51+I51+H51+J51),NA())</f>
        <v>#N/A</v>
      </c>
      <c r="L51" s="4" t="e">
        <f>IF(A51&lt;('2. Syöttöarvot ja tulokset'!$C$21+1),L50,NA())</f>
        <v>#N/A</v>
      </c>
      <c r="M51" s="4" t="str">
        <f>IF(A51&lt;('2. Syöttöarvot ja tulokset'!$C$21+1),'2. Syöttöarvot ja tulokset'!$C$75*'2. Syöttöarvot ja tulokset'!$C$73," ")</f>
        <v xml:space="preserve"> </v>
      </c>
      <c r="N51" s="4" t="str">
        <f>IF(A51&lt;('2. Syöttöarvot ja tulokset'!$C$21+1),M51/((1+$P$2)^A51)," ")</f>
        <v xml:space="preserve"> </v>
      </c>
      <c r="O51" s="4" t="str">
        <f>IF(A51&lt;('2. Syöttöarvot ja tulokset'!$C$21+1),'2. Syöttöarvot ja tulokset'!$C$73*'2. Syöttöarvot ja tulokset'!$C$75+O50," ")</f>
        <v xml:space="preserve"> </v>
      </c>
      <c r="P51" s="4" t="str">
        <f>IF(A51&lt;('2. Syöttöarvot ja tulokset'!$C$21+1),(G51+I51+H51+J51)/((1+$P$2)^A51)," ")</f>
        <v xml:space="preserve"> </v>
      </c>
      <c r="Q51" s="4" t="str">
        <f>IF(A51&lt;('2. Syöttöarvot ja tulokset'!$C$21+1),Q50+P51," ")</f>
        <v xml:space="preserve"> </v>
      </c>
      <c r="R51" s="4" t="e">
        <f>IF(A51&lt;('2. Syöttöarvot ja tulokset'!$C$21+1),R50+G51+I51+H51+J51+T51-$V$6,NA())</f>
        <v>#N/A</v>
      </c>
      <c r="S51" s="4" t="str">
        <f>IF(A51&lt;('2. Syöttöarvot ja tulokset'!$C$21+1),'2. Syöttöarvot ja tulokset'!$C$79*(R50)," ")</f>
        <v xml:space="preserve"> </v>
      </c>
      <c r="T51" s="4">
        <f t="shared" si="1"/>
        <v>0</v>
      </c>
      <c r="U51" s="4" t="e">
        <f>IF(A51&lt;('2. Syöttöarvot ja tulokset'!$C$21+1),U50+((G51+I51+H51+J51-$V$6+T51)/((1+$P$2)^A51)),NA())</f>
        <v>#N/A</v>
      </c>
      <c r="V51" s="4" t="str">
        <f>IF(A51&lt;('2. Syöttöarvot ja tulokset'!$C$21+1),V50+('2. Syöttöarvot ja tulokset'!$C$75*'2. Syöttöarvot ja tulokset'!$C$73)," ")</f>
        <v xml:space="preserve"> </v>
      </c>
      <c r="W51" s="4" t="e">
        <f>IF(A51&lt;('2. Syöttöarvot ja tulokset'!$C$21+1),W50+C51+Y51-$V$6,NA())</f>
        <v>#N/A</v>
      </c>
      <c r="X51" s="4" t="str">
        <f>IF(A51&lt;('2. Syöttöarvot ja tulokset'!$C$21+1),'2. Syöttöarvot ja tulokset'!$C$79*(W50)," ")</f>
        <v xml:space="preserve"> </v>
      </c>
      <c r="Y51" s="4">
        <f t="shared" si="2"/>
        <v>0</v>
      </c>
      <c r="Z51" s="4" t="e">
        <f>IF(A51&lt;('2. Syöttöarvot ja tulokset'!$C$21+1),Z50+((C51-$V$6+Y51)/((1+$P$2)^A51)),NA())</f>
        <v>#N/A</v>
      </c>
      <c r="AA51" s="4" t="str">
        <f>IF(A51&lt;('2. Syöttöarvot ja tulokset'!$C$21+1),AA50+G51+I51+H51+T51-$V$6," ")</f>
        <v xml:space="preserve"> </v>
      </c>
      <c r="AB51" s="20" t="e">
        <f>IF(A51&lt;('2. Syöttöarvot ja tulokset'!$C$21+1),AA51/L51,NA())</f>
        <v>#N/A</v>
      </c>
      <c r="AC51" s="29" t="str">
        <f>IF(A51&lt;('2. Syöttöarvot ja tulokset'!$C$21+1),AC50+C51+Y51-$V$6," ")</f>
        <v xml:space="preserve"> </v>
      </c>
      <c r="AD51" s="20" t="e">
        <f>IF(A51&lt;('2. Syöttöarvot ja tulokset'!$C$21+1),AC51/L51,NA())</f>
        <v>#N/A</v>
      </c>
      <c r="AE51" t="str">
        <f>IF(A51&lt;('2. Syöttöarvot ja tulokset'!$C$21+1),-'2. Syöttöarvot ja tulokset'!$C$122*A51," ")</f>
        <v xml:space="preserve"> </v>
      </c>
      <c r="AF51" t="e">
        <f>IF(A51&lt;('2. Syöttöarvot ja tulokset'!$C$21+1),AE51/1000,NA())</f>
        <v>#N/A</v>
      </c>
    </row>
    <row r="52" spans="1:32" x14ac:dyDescent="0.35">
      <c r="A52">
        <f>A51+1</f>
        <v>47</v>
      </c>
      <c r="B52" t="str">
        <f>IF(A52&lt;('2. Syöttöarvot ja tulokset'!$C$21+1),A52," ")</f>
        <v xml:space="preserve"> </v>
      </c>
      <c r="C52" s="4" t="str">
        <f>IF(A52&lt;('2. Syöttöarvot ja tulokset'!$C$21+1),'2. Syöttöarvot ja tulokset'!$C$99+'2. Syöttöarvot ja tulokset'!$C$101," ")</f>
        <v xml:space="preserve"> </v>
      </c>
      <c r="D52" s="4" t="e">
        <f>IF(A52&lt;('2. Syöttöarvot ja tulokset'!$C$21+1),D51+C52,NA())</f>
        <v>#N/A</v>
      </c>
      <c r="E52" s="4" t="str">
        <f>IF(A52&lt;('2. Syöttöarvot ja tulokset'!$C$21+1),C52/((1+$P$2)^A52)," ")</f>
        <v xml:space="preserve"> </v>
      </c>
      <c r="F52" s="4" t="str">
        <f>IF(B52&lt;('2. Syöttöarvot ja tulokset'!$C$21+1),F51+E52," ")</f>
        <v xml:space="preserve"> </v>
      </c>
      <c r="G52" s="4" t="str">
        <f>IF(A52&lt;('2. Syöttöarvot ja tulokset'!$C$21+1),G51*(1+'2. Syöttöarvot ja tulokset'!$C$44)," ")</f>
        <v xml:space="preserve"> </v>
      </c>
      <c r="H52" s="4" t="str">
        <f>IF(A52&lt;('2. Syöttöarvot ja tulokset'!$C$21+1),H51*(1+'2. Syöttöarvot ja tulokset'!$C$56)," ")</f>
        <v xml:space="preserve"> </v>
      </c>
      <c r="I52" s="4" t="str">
        <f>IF(A52&lt;('2. Syöttöarvot ja tulokset'!$C$21+1),I51*(1+'2. Syöttöarvot ja tulokset'!$C$32)," ")</f>
        <v xml:space="preserve"> </v>
      </c>
      <c r="J52" s="4" t="str">
        <f>IF(A52&lt;('2. Syöttöarvot ja tulokset'!$C$21+1),J51*(1+'2. Syöttöarvot ja tulokset'!$C$66)," ")</f>
        <v xml:space="preserve"> </v>
      </c>
      <c r="K52" s="4" t="e">
        <f>IF(A52&lt;('2. Syöttöarvot ja tulokset'!$C$21+1),K51+(G52+I52+H52+J52),NA())</f>
        <v>#N/A</v>
      </c>
      <c r="L52" s="4" t="e">
        <f>IF(A52&lt;('2. Syöttöarvot ja tulokset'!$C$21+1),L51,NA())</f>
        <v>#N/A</v>
      </c>
      <c r="M52" s="4" t="str">
        <f>IF(A52&lt;('2. Syöttöarvot ja tulokset'!$C$21+1),'2. Syöttöarvot ja tulokset'!$C$75*'2. Syöttöarvot ja tulokset'!$C$73," ")</f>
        <v xml:space="preserve"> </v>
      </c>
      <c r="N52" s="4" t="str">
        <f>IF(A52&lt;('2. Syöttöarvot ja tulokset'!$C$21+1),M52/((1+$P$2)^A52)," ")</f>
        <v xml:space="preserve"> </v>
      </c>
      <c r="O52" s="4" t="str">
        <f>IF(A52&lt;('2. Syöttöarvot ja tulokset'!$C$21+1),'2. Syöttöarvot ja tulokset'!$C$73*'2. Syöttöarvot ja tulokset'!$C$75+O51," ")</f>
        <v xml:space="preserve"> </v>
      </c>
      <c r="P52" s="4" t="str">
        <f>IF(A52&lt;('2. Syöttöarvot ja tulokset'!$C$21+1),(G52+I52+H52+J52)/((1+$P$2)^A52)," ")</f>
        <v xml:space="preserve"> </v>
      </c>
      <c r="Q52" s="4" t="str">
        <f>IF(A52&lt;('2. Syöttöarvot ja tulokset'!$C$21+1),Q51+P52," ")</f>
        <v xml:space="preserve"> </v>
      </c>
      <c r="R52" s="4" t="e">
        <f>IF(A52&lt;('2. Syöttöarvot ja tulokset'!$C$21+1),R51+G52+I52+H52+J52+T52-$V$6,NA())</f>
        <v>#N/A</v>
      </c>
      <c r="S52" s="4" t="str">
        <f>IF(A52&lt;('2. Syöttöarvot ja tulokset'!$C$21+1),'2. Syöttöarvot ja tulokset'!$C$79*(R51)," ")</f>
        <v xml:space="preserve"> </v>
      </c>
      <c r="T52" s="4">
        <f t="shared" si="1"/>
        <v>0</v>
      </c>
      <c r="U52" s="4" t="e">
        <f>IF(A52&lt;('2. Syöttöarvot ja tulokset'!$C$21+1),U51+((G52+I52+H52+J52-$V$6+T52)/((1+$P$2)^A52)),NA())</f>
        <v>#N/A</v>
      </c>
      <c r="V52" s="4" t="str">
        <f>IF(A52&lt;('2. Syöttöarvot ja tulokset'!$C$21+1),V51+('2. Syöttöarvot ja tulokset'!$C$75*'2. Syöttöarvot ja tulokset'!$C$73)," ")</f>
        <v xml:space="preserve"> </v>
      </c>
      <c r="W52" s="4" t="e">
        <f>IF(A52&lt;('2. Syöttöarvot ja tulokset'!$C$21+1),W51+C52+Y52-$V$6,NA())</f>
        <v>#N/A</v>
      </c>
      <c r="X52" s="4" t="str">
        <f>IF(A52&lt;('2. Syöttöarvot ja tulokset'!$C$21+1),'2. Syöttöarvot ja tulokset'!$C$79*(W51)," ")</f>
        <v xml:space="preserve"> </v>
      </c>
      <c r="Y52" s="4">
        <f t="shared" si="2"/>
        <v>0</v>
      </c>
      <c r="Z52" s="4" t="e">
        <f>IF(A52&lt;('2. Syöttöarvot ja tulokset'!$C$21+1),Z51+((C52-$V$6+Y52)/((1+$P$2)^A52)),NA())</f>
        <v>#N/A</v>
      </c>
      <c r="AA52" s="4" t="str">
        <f>IF(A52&lt;('2. Syöttöarvot ja tulokset'!$C$21+1),AA51+G52+I52+H52+T52-$V$6," ")</f>
        <v xml:space="preserve"> </v>
      </c>
      <c r="AB52" s="20" t="e">
        <f>IF(A52&lt;('2. Syöttöarvot ja tulokset'!$C$21+1),AA52/L52,NA())</f>
        <v>#N/A</v>
      </c>
      <c r="AC52" s="29" t="str">
        <f>IF(A52&lt;('2. Syöttöarvot ja tulokset'!$C$21+1),AC51+C52+Y52-$V$6," ")</f>
        <v xml:space="preserve"> </v>
      </c>
      <c r="AD52" s="20" t="e">
        <f>IF(A52&lt;('2. Syöttöarvot ja tulokset'!$C$21+1),AC52/L52,NA())</f>
        <v>#N/A</v>
      </c>
      <c r="AE52" t="str">
        <f>IF(A52&lt;('2. Syöttöarvot ja tulokset'!$C$21+1),-'2. Syöttöarvot ja tulokset'!$C$122*A52," ")</f>
        <v xml:space="preserve"> </v>
      </c>
      <c r="AF52" t="e">
        <f>IF(A52&lt;('2. Syöttöarvot ja tulokset'!$C$21+1),AE52/1000,NA())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tulokset'!$C$21+1),A53," ")</f>
        <v xml:space="preserve"> </v>
      </c>
      <c r="C53" s="4" t="str">
        <f>IF(A53&lt;('2. Syöttöarvot ja tulokset'!$C$21+1),'2. Syöttöarvot ja tulokset'!$C$99+'2. Syöttöarvot ja tulokset'!$C$101," ")</f>
        <v xml:space="preserve"> </v>
      </c>
      <c r="D53" s="4" t="e">
        <f>IF(A53&lt;('2. Syöttöarvot ja tulokset'!$C$21+1),D52+C53,NA())</f>
        <v>#N/A</v>
      </c>
      <c r="E53" s="4" t="str">
        <f>IF(A53&lt;('2. Syöttöarvot ja tulokset'!$C$21+1),C53/((1+$P$2)^A53)," ")</f>
        <v xml:space="preserve"> </v>
      </c>
      <c r="F53" s="4" t="str">
        <f>IF(B53&lt;('2. Syöttöarvot ja tulokset'!$C$21+1),F52+E53," ")</f>
        <v xml:space="preserve"> </v>
      </c>
      <c r="G53" s="4" t="str">
        <f>IF(A53&lt;('2. Syöttöarvot ja tulokset'!$C$21+1),G52*(1+'2. Syöttöarvot ja tulokset'!$C$44)," ")</f>
        <v xml:space="preserve"> </v>
      </c>
      <c r="H53" s="4" t="str">
        <f>IF(A53&lt;('2. Syöttöarvot ja tulokset'!$C$21+1),H52*(1+'2. Syöttöarvot ja tulokset'!$C$56)," ")</f>
        <v xml:space="preserve"> </v>
      </c>
      <c r="I53" s="4" t="str">
        <f>IF(A53&lt;('2. Syöttöarvot ja tulokset'!$C$21+1),I52*(1+'2. Syöttöarvot ja tulokset'!$C$32)," ")</f>
        <v xml:space="preserve"> </v>
      </c>
      <c r="J53" s="4" t="str">
        <f>IF(A53&lt;('2. Syöttöarvot ja tulokset'!$C$21+1),J52*(1+'2. Syöttöarvot ja tulokset'!$C$66)," ")</f>
        <v xml:space="preserve"> </v>
      </c>
      <c r="K53" s="4" t="e">
        <f>IF(A53&lt;('2. Syöttöarvot ja tulokset'!$C$21+1),K52+(G53+I53+H53+J53),NA())</f>
        <v>#N/A</v>
      </c>
      <c r="L53" s="4" t="e">
        <f>IF(A53&lt;('2. Syöttöarvot ja tulokset'!$C$21+1),L52,NA())</f>
        <v>#N/A</v>
      </c>
      <c r="M53" s="4" t="str">
        <f>IF(A53&lt;('2. Syöttöarvot ja tulokset'!$C$21+1),'2. Syöttöarvot ja tulokset'!$C$75*'2. Syöttöarvot ja tulokset'!$C$73," ")</f>
        <v xml:space="preserve"> </v>
      </c>
      <c r="N53" s="4" t="str">
        <f>IF(A53&lt;('2. Syöttöarvot ja tulokset'!$C$21+1),M53/((1+$P$2)^A53)," ")</f>
        <v xml:space="preserve"> </v>
      </c>
      <c r="O53" s="4" t="str">
        <f>IF(A53&lt;('2. Syöttöarvot ja tulokset'!$C$21+1),'2. Syöttöarvot ja tulokset'!$C$73*'2. Syöttöarvot ja tulokset'!$C$75+O52," ")</f>
        <v xml:space="preserve"> </v>
      </c>
      <c r="P53" s="4" t="str">
        <f>IF(A53&lt;('2. Syöttöarvot ja tulokset'!$C$21+1),(G53+I53+H53+J53)/((1+$P$2)^A53)," ")</f>
        <v xml:space="preserve"> </v>
      </c>
      <c r="Q53" s="4" t="str">
        <f>IF(A53&lt;('2. Syöttöarvot ja tulokset'!$C$21+1),Q52+P53," ")</f>
        <v xml:space="preserve"> </v>
      </c>
      <c r="R53" s="4" t="e">
        <f>IF(A53&lt;('2. Syöttöarvot ja tulokset'!$C$21+1),R52+G53+I53+H53+J53+T53-$V$6,NA())</f>
        <v>#N/A</v>
      </c>
      <c r="S53" s="4" t="str">
        <f>IF(A53&lt;('2. Syöttöarvot ja tulokset'!$C$21+1),'2. Syöttöarvot ja tulokset'!$C$79*(R52)," ")</f>
        <v xml:space="preserve"> </v>
      </c>
      <c r="T53" s="4">
        <f t="shared" si="1"/>
        <v>0</v>
      </c>
      <c r="U53" s="4" t="e">
        <f>IF(A53&lt;('2. Syöttöarvot ja tulokset'!$C$21+1),U52+((G53+I53+H53+J53-$V$6+T53)/((1+$P$2)^A53)),NA())</f>
        <v>#N/A</v>
      </c>
      <c r="V53" s="4" t="str">
        <f>IF(A53&lt;('2. Syöttöarvot ja tulokset'!$C$21+1),V52+('2. Syöttöarvot ja tulokset'!$C$75*'2. Syöttöarvot ja tulokset'!$C$73)," ")</f>
        <v xml:space="preserve"> </v>
      </c>
      <c r="W53" s="4" t="e">
        <f>IF(A53&lt;('2. Syöttöarvot ja tulokset'!$C$21+1),W52+C53+Y53-$V$6,NA())</f>
        <v>#N/A</v>
      </c>
      <c r="X53" s="4" t="str">
        <f>IF(A53&lt;('2. Syöttöarvot ja tulokset'!$C$21+1),'2. Syöttöarvot ja tulokset'!$C$79*(W52)," ")</f>
        <v xml:space="preserve"> </v>
      </c>
      <c r="Y53" s="4">
        <f t="shared" si="2"/>
        <v>0</v>
      </c>
      <c r="Z53" s="4" t="e">
        <f>IF(A53&lt;('2. Syöttöarvot ja tulokset'!$C$21+1),Z52+((C53-$V$6+Y53)/((1+$P$2)^A53)),NA())</f>
        <v>#N/A</v>
      </c>
      <c r="AA53" s="4" t="str">
        <f>IF(A53&lt;('2. Syöttöarvot ja tulokset'!$C$21+1),AA52+G53+I53+H53+T53-$V$6," ")</f>
        <v xml:space="preserve"> </v>
      </c>
      <c r="AB53" s="20" t="e">
        <f>IF(A53&lt;('2. Syöttöarvot ja tulokset'!$C$21+1),AA53/L53,NA())</f>
        <v>#N/A</v>
      </c>
      <c r="AC53" s="29" t="str">
        <f>IF(A53&lt;('2. Syöttöarvot ja tulokset'!$C$21+1),AC52+C53+Y53-$V$6," ")</f>
        <v xml:space="preserve"> </v>
      </c>
      <c r="AD53" s="20" t="e">
        <f>IF(A53&lt;('2. Syöttöarvot ja tulokset'!$C$21+1),AC53/L53,NA())</f>
        <v>#N/A</v>
      </c>
      <c r="AE53" t="str">
        <f>IF(A53&lt;('2. Syöttöarvot ja tulokset'!$C$21+1),-'2. Syöttöarvot ja tulokset'!$C$122*A53," ")</f>
        <v xml:space="preserve"> </v>
      </c>
      <c r="AF53" t="e">
        <f>IF(A53&lt;('2. Syöttöarvot ja tulokset'!$C$21+1),AE53/1000,NA())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tulokset'!$C$21+1),A54," ")</f>
        <v xml:space="preserve"> </v>
      </c>
      <c r="C54" s="4" t="str">
        <f>IF(A54&lt;('2. Syöttöarvot ja tulokset'!$C$21+1),'2. Syöttöarvot ja tulokset'!$C$99+'2. Syöttöarvot ja tulokset'!$C$101," ")</f>
        <v xml:space="preserve"> </v>
      </c>
      <c r="D54" s="4" t="e">
        <f>IF(A54&lt;('2. Syöttöarvot ja tulokset'!$C$21+1),D53+C54,NA())</f>
        <v>#N/A</v>
      </c>
      <c r="E54" s="4" t="str">
        <f>IF(A54&lt;('2. Syöttöarvot ja tulokset'!$C$21+1),C54/((1+$P$2)^A54)," ")</f>
        <v xml:space="preserve"> </v>
      </c>
      <c r="F54" s="4" t="str">
        <f>IF(B54&lt;('2. Syöttöarvot ja tulokset'!$C$21+1),F53+E54," ")</f>
        <v xml:space="preserve"> </v>
      </c>
      <c r="G54" s="4" t="str">
        <f>IF(A54&lt;('2. Syöttöarvot ja tulokset'!$C$21+1),G53*(1+'2. Syöttöarvot ja tulokset'!$C$44)," ")</f>
        <v xml:space="preserve"> </v>
      </c>
      <c r="H54" s="4" t="str">
        <f>IF(A54&lt;('2. Syöttöarvot ja tulokset'!$C$21+1),H53*(1+'2. Syöttöarvot ja tulokset'!$C$56)," ")</f>
        <v xml:space="preserve"> </v>
      </c>
      <c r="I54" s="4" t="str">
        <f>IF(A54&lt;('2. Syöttöarvot ja tulokset'!$C$21+1),I53*(1+'2. Syöttöarvot ja tulokset'!$C$32)," ")</f>
        <v xml:space="preserve"> </v>
      </c>
      <c r="J54" s="4" t="str">
        <f>IF(A54&lt;('2. Syöttöarvot ja tulokset'!$C$21+1),J53*(1+'2. Syöttöarvot ja tulokset'!$C$66)," ")</f>
        <v xml:space="preserve"> </v>
      </c>
      <c r="K54" s="4" t="e">
        <f>IF(A54&lt;('2. Syöttöarvot ja tulokset'!$C$21+1),K53+(G54+I54+H54+J54),NA())</f>
        <v>#N/A</v>
      </c>
      <c r="L54" s="4" t="e">
        <f>IF(A54&lt;('2. Syöttöarvot ja tulokset'!$C$21+1),L53,NA())</f>
        <v>#N/A</v>
      </c>
      <c r="M54" s="4" t="str">
        <f>IF(A54&lt;('2. Syöttöarvot ja tulokset'!$C$21+1),'2. Syöttöarvot ja tulokset'!$C$75*'2. Syöttöarvot ja tulokset'!$C$73," ")</f>
        <v xml:space="preserve"> </v>
      </c>
      <c r="N54" s="4" t="str">
        <f>IF(A54&lt;('2. Syöttöarvot ja tulokset'!$C$21+1),M54/((1+$P$2)^A54)," ")</f>
        <v xml:space="preserve"> </v>
      </c>
      <c r="O54" s="4" t="str">
        <f>IF(A54&lt;('2. Syöttöarvot ja tulokset'!$C$21+1),'2. Syöttöarvot ja tulokset'!$C$73*'2. Syöttöarvot ja tulokset'!$C$75+O53," ")</f>
        <v xml:space="preserve"> </v>
      </c>
      <c r="P54" s="4" t="str">
        <f>IF(A54&lt;('2. Syöttöarvot ja tulokset'!$C$21+1),(G54+I54+H54+J54)/((1+$P$2)^A54)," ")</f>
        <v xml:space="preserve"> </v>
      </c>
      <c r="Q54" s="4" t="str">
        <f>IF(A54&lt;('2. Syöttöarvot ja tulokset'!$C$21+1),Q53+P54," ")</f>
        <v xml:space="preserve"> </v>
      </c>
      <c r="R54" s="4" t="e">
        <f>IF(A54&lt;('2. Syöttöarvot ja tulokset'!$C$21+1),R53+G54+I54+H54+J54+T54-$V$6,NA())</f>
        <v>#N/A</v>
      </c>
      <c r="S54" s="4" t="str">
        <f>IF(A54&lt;('2. Syöttöarvot ja tulokset'!$C$21+1),'2. Syöttöarvot ja tulokset'!$C$79*(R53)," ")</f>
        <v xml:space="preserve"> </v>
      </c>
      <c r="T54" s="4">
        <f t="shared" si="1"/>
        <v>0</v>
      </c>
      <c r="U54" s="4" t="e">
        <f>IF(A54&lt;('2. Syöttöarvot ja tulokset'!$C$21+1),U53+((G54+I54+H54+J54-$V$6+T54)/((1+$P$2)^A54)),NA())</f>
        <v>#N/A</v>
      </c>
      <c r="V54" s="4" t="str">
        <f>IF(A54&lt;('2. Syöttöarvot ja tulokset'!$C$21+1),V53+('2. Syöttöarvot ja tulokset'!$C$75*'2. Syöttöarvot ja tulokset'!$C$73)," ")</f>
        <v xml:space="preserve"> </v>
      </c>
      <c r="W54" s="4" t="e">
        <f>IF(A54&lt;('2. Syöttöarvot ja tulokset'!$C$21+1),W53+C54+Y54-$V$6,NA())</f>
        <v>#N/A</v>
      </c>
      <c r="X54" s="4" t="str">
        <f>IF(A54&lt;('2. Syöttöarvot ja tulokset'!$C$21+1),'2. Syöttöarvot ja tulokset'!$C$79*(W53)," ")</f>
        <v xml:space="preserve"> </v>
      </c>
      <c r="Y54" s="4">
        <f t="shared" si="2"/>
        <v>0</v>
      </c>
      <c r="Z54" s="4" t="e">
        <f>IF(A54&lt;('2. Syöttöarvot ja tulokset'!$C$21+1),Z53+((C54-$V$6+Y54)/((1+$P$2)^A54)),NA())</f>
        <v>#N/A</v>
      </c>
      <c r="AA54" s="4" t="str">
        <f>IF(A54&lt;('2. Syöttöarvot ja tulokset'!$C$21+1),AA53+G54+I54+H54+T54-$V$6," ")</f>
        <v xml:space="preserve"> </v>
      </c>
      <c r="AB54" s="20" t="e">
        <f>IF(A54&lt;('2. Syöttöarvot ja tulokset'!$C$21+1),AA54/L54,NA())</f>
        <v>#N/A</v>
      </c>
      <c r="AC54" s="29" t="str">
        <f>IF(A54&lt;('2. Syöttöarvot ja tulokset'!$C$21+1),AC53+C54+Y54-$V$6," ")</f>
        <v xml:space="preserve"> </v>
      </c>
      <c r="AD54" s="20" t="e">
        <f>IF(A54&lt;('2. Syöttöarvot ja tulokset'!$C$21+1),AC54/L54,NA())</f>
        <v>#N/A</v>
      </c>
      <c r="AE54" t="str">
        <f>IF(A54&lt;('2. Syöttöarvot ja tulokset'!$C$21+1),-'2. Syöttöarvot ja tulokset'!$C$122*A54," ")</f>
        <v xml:space="preserve"> </v>
      </c>
      <c r="AF54" t="e">
        <f>IF(A54&lt;('2. Syöttöarvot ja tulokset'!$C$21+1),AE54/1000,NA())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tulokset'!$C$21+1),A55," ")</f>
        <v xml:space="preserve"> </v>
      </c>
      <c r="C55" s="4" t="str">
        <f>IF(A55&lt;('2. Syöttöarvot ja tulokset'!$C$21+1),'2. Syöttöarvot ja tulokset'!$C$99+'2. Syöttöarvot ja tulokset'!$C$101," ")</f>
        <v xml:space="preserve"> </v>
      </c>
      <c r="D55" s="4" t="e">
        <f>IF(A55&lt;('2. Syöttöarvot ja tulokset'!$C$21+1),D54+C55,NA())</f>
        <v>#N/A</v>
      </c>
      <c r="E55" s="4" t="str">
        <f>IF(A55&lt;('2. Syöttöarvot ja tulokset'!$C$21+1),C55/((1+$P$2)^A55)," ")</f>
        <v xml:space="preserve"> </v>
      </c>
      <c r="F55" s="4" t="str">
        <f>IF(B55&lt;('2. Syöttöarvot ja tulokset'!$C$21+1),F54+E55," ")</f>
        <v xml:space="preserve"> </v>
      </c>
      <c r="G55" s="4" t="str">
        <f>IF(A55&lt;('2. Syöttöarvot ja tulokset'!$C$21+1),G54*(1+'2. Syöttöarvot ja tulokset'!$C$44)," ")</f>
        <v xml:space="preserve"> </v>
      </c>
      <c r="H55" s="4" t="str">
        <f>IF(A55&lt;('2. Syöttöarvot ja tulokset'!$C$21+1),H54*(1+'2. Syöttöarvot ja tulokset'!$C$56)," ")</f>
        <v xml:space="preserve"> </v>
      </c>
      <c r="I55" s="4" t="str">
        <f>IF(A55&lt;('2. Syöttöarvot ja tulokset'!$C$21+1),I54*(1+'2. Syöttöarvot ja tulokset'!$C$32)," ")</f>
        <v xml:space="preserve"> </v>
      </c>
      <c r="J55" s="4" t="str">
        <f>IF(A55&lt;('2. Syöttöarvot ja tulokset'!$C$21+1),J54*(1+'2. Syöttöarvot ja tulokset'!$C$66)," ")</f>
        <v xml:space="preserve"> </v>
      </c>
      <c r="K55" s="4" t="e">
        <f>IF(A55&lt;('2. Syöttöarvot ja tulokset'!$C$21+1),K54+(G55+I55+H55+J55),NA())</f>
        <v>#N/A</v>
      </c>
      <c r="L55" s="4" t="e">
        <f>IF(A55&lt;('2. Syöttöarvot ja tulokset'!$C$21+1),L54,NA())</f>
        <v>#N/A</v>
      </c>
      <c r="M55" s="4" t="str">
        <f>IF(A55&lt;('2. Syöttöarvot ja tulokset'!$C$21+1),'2. Syöttöarvot ja tulokset'!$C$75*'2. Syöttöarvot ja tulokset'!$C$73," ")</f>
        <v xml:space="preserve"> </v>
      </c>
      <c r="N55" s="4" t="str">
        <f>IF(A55&lt;('2. Syöttöarvot ja tulokset'!$C$21+1),M55/((1+$P$2)^A55)," ")</f>
        <v xml:space="preserve"> </v>
      </c>
      <c r="O55" s="4" t="str">
        <f>IF(A55&lt;('2. Syöttöarvot ja tulokset'!$C$21+1),'2. Syöttöarvot ja tulokset'!$C$73*'2. Syöttöarvot ja tulokset'!$C$75+O54," ")</f>
        <v xml:space="preserve"> </v>
      </c>
      <c r="P55" s="4" t="str">
        <f>IF(A55&lt;('2. Syöttöarvot ja tulokset'!$C$21+1),(G55+I55+H55+J55)/((1+$P$2)^A55)," ")</f>
        <v xml:space="preserve"> </v>
      </c>
      <c r="Q55" s="4" t="str">
        <f>IF(A55&lt;('2. Syöttöarvot ja tulokset'!$C$21+1),Q54+P55," ")</f>
        <v xml:space="preserve"> </v>
      </c>
      <c r="R55" s="4" t="e">
        <f>IF(A55&lt;('2. Syöttöarvot ja tulokset'!$C$21+1),R54+G55+I55+H55+J55+T55-$V$6,NA())</f>
        <v>#N/A</v>
      </c>
      <c r="S55" s="4" t="str">
        <f>IF(A55&lt;('2. Syöttöarvot ja tulokset'!$C$21+1),'2. Syöttöarvot ja tulokset'!$C$79*(R54)," ")</f>
        <v xml:space="preserve"> </v>
      </c>
      <c r="T55" s="4">
        <f t="shared" si="1"/>
        <v>0</v>
      </c>
      <c r="U55" s="4" t="e">
        <f>IF(A55&lt;('2. Syöttöarvot ja tulokset'!$C$21+1),U54+((G55+I55+H55+J55-$V$6+T55)/((1+$P$2)^A55)),NA())</f>
        <v>#N/A</v>
      </c>
      <c r="V55" s="4" t="str">
        <f>IF(A55&lt;('2. Syöttöarvot ja tulokset'!$C$21+1),V54+('2. Syöttöarvot ja tulokset'!$C$75*'2. Syöttöarvot ja tulokset'!$C$73)," ")</f>
        <v xml:space="preserve"> </v>
      </c>
      <c r="W55" s="4" t="e">
        <f>IF(A55&lt;('2. Syöttöarvot ja tulokset'!$C$21+1),W54+C55+Y55-$V$6,NA())</f>
        <v>#N/A</v>
      </c>
      <c r="X55" s="4" t="str">
        <f>IF(A55&lt;('2. Syöttöarvot ja tulokset'!$C$21+1),'2. Syöttöarvot ja tulokset'!$C$79*(W54)," ")</f>
        <v xml:space="preserve"> </v>
      </c>
      <c r="Y55" s="4">
        <f t="shared" si="2"/>
        <v>0</v>
      </c>
      <c r="Z55" s="4" t="e">
        <f>IF(A55&lt;('2. Syöttöarvot ja tulokset'!$C$21+1),Z54+((C55-$V$6+Y55)/((1+$P$2)^A55)),NA())</f>
        <v>#N/A</v>
      </c>
      <c r="AA55" s="4" t="str">
        <f>IF(A55&lt;('2. Syöttöarvot ja tulokset'!$C$21+1),AA54+G55+I55+H55+T55-$V$6," ")</f>
        <v xml:space="preserve"> </v>
      </c>
      <c r="AB55" s="20" t="e">
        <f>IF(A55&lt;('2. Syöttöarvot ja tulokset'!$C$21+1),AA55/L55,NA())</f>
        <v>#N/A</v>
      </c>
      <c r="AC55" s="29" t="str">
        <f>IF(A55&lt;('2. Syöttöarvot ja tulokset'!$C$21+1),AC54+C55+Y55-$V$6," ")</f>
        <v xml:space="preserve"> </v>
      </c>
      <c r="AD55" s="20" t="e">
        <f>IF(A55&lt;('2. Syöttöarvot ja tulokset'!$C$21+1),AC55/L55,NA())</f>
        <v>#N/A</v>
      </c>
      <c r="AE55" t="str">
        <f>IF(A55&lt;('2. Syöttöarvot ja tulokset'!$C$21+1),-'2. Syöttöarvot ja tulokset'!$C$122*A55," ")</f>
        <v xml:space="preserve"> </v>
      </c>
      <c r="AF55" t="e">
        <f>IF(A55&lt;('2. Syöttöarvot ja tulokset'!$C$21+1),AE55/1000,NA())</f>
        <v>#N/A</v>
      </c>
    </row>
    <row r="56" spans="1:32" x14ac:dyDescent="0.35">
      <c r="U56" s="4"/>
    </row>
  </sheetData>
  <sheetProtection sheet="1" objects="1" scenarios="1"/>
  <conditionalFormatting sqref="D6:D55">
    <cfRule type="containsText" dxfId="13" priority="3" operator="containsText" text="#PUUTTUU!">
      <formula>NOT(ISERROR(SEARCH("#PUUTTUU!",D6)))</formula>
    </cfRule>
  </conditionalFormatting>
  <conditionalFormatting sqref="A5:AA6 A7:T55 V7:AA55 U7:U56">
    <cfRule type="containsErrors" dxfId="12" priority="2">
      <formula>ISERROR(A5)</formula>
    </cfRule>
  </conditionalFormatting>
  <conditionalFormatting sqref="A5:AF6 A7:T55 V7:AF55 U7:U56">
    <cfRule type="containsErrors" dxfId="11" priority="1">
      <formula>ISERROR(A5)</formula>
    </cfRule>
  </conditionalFormatting>
  <pageMargins left="0.7" right="0.7" top="0.75" bottom="0.75" header="0.3" footer="0.3"/>
  <pageSetup paperSize="9" scale="5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F60"/>
  <sheetViews>
    <sheetView topLeftCell="G1" workbookViewId="0">
      <selection activeCell="G8" sqref="G8"/>
    </sheetView>
  </sheetViews>
  <sheetFormatPr defaultRowHeight="14.5" x14ac:dyDescent="0.35"/>
  <cols>
    <col min="1" max="2" width="27.453125" customWidth="1"/>
    <col min="3" max="3" width="36.54296875" customWidth="1"/>
    <col min="4" max="5" width="34.8164062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7.453125" customWidth="1"/>
    <col min="15" max="15" width="27.81640625" customWidth="1"/>
    <col min="16" max="16" width="36.1796875" customWidth="1"/>
    <col min="17" max="17" width="15" bestFit="1" customWidth="1"/>
    <col min="18" max="18" width="38.81640625" customWidth="1"/>
    <col min="19" max="22" width="32.7265625" customWidth="1"/>
    <col min="23" max="23" width="38.453125" customWidth="1"/>
    <col min="24" max="25" width="32.7265625" customWidth="1"/>
    <col min="26" max="30" width="39" customWidth="1"/>
    <col min="31" max="31" width="17.54296875" customWidth="1"/>
  </cols>
  <sheetData>
    <row r="1" spans="1:32" x14ac:dyDescent="0.35">
      <c r="K1" s="11"/>
      <c r="P1" s="5"/>
      <c r="R1" s="15" t="s">
        <v>66</v>
      </c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2" x14ac:dyDescent="0.35">
      <c r="O2" s="6" t="s">
        <v>12</v>
      </c>
      <c r="P2" s="14">
        <f>'2. Syöttöarvot ja tulokset'!B81</f>
        <v>0</v>
      </c>
      <c r="R2" s="15"/>
      <c r="S2" s="15"/>
      <c r="T2" s="15"/>
      <c r="U2" s="6"/>
      <c r="V2" s="15"/>
      <c r="W2" s="15"/>
      <c r="X2" s="15"/>
      <c r="Y2" s="15"/>
      <c r="Z2" s="6"/>
      <c r="AA2" s="6"/>
      <c r="AB2" s="6"/>
      <c r="AC2" s="6"/>
      <c r="AD2" s="6"/>
    </row>
    <row r="3" spans="1:32" x14ac:dyDescent="0.35">
      <c r="G3" s="25" t="s">
        <v>113</v>
      </c>
      <c r="H3" s="25"/>
      <c r="I3" s="11"/>
      <c r="J3" s="11"/>
      <c r="K3" s="11"/>
      <c r="R3" s="15"/>
      <c r="S3" s="15"/>
      <c r="T3" s="15"/>
      <c r="U3" s="6" t="s">
        <v>52</v>
      </c>
      <c r="V3" s="15"/>
      <c r="W3" s="15"/>
      <c r="X3" s="15"/>
      <c r="Y3" s="15"/>
      <c r="Z3" t="s">
        <v>62</v>
      </c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6" t="s">
        <v>55</v>
      </c>
      <c r="D4" s="6" t="s">
        <v>26</v>
      </c>
      <c r="E4" s="6" t="s">
        <v>58</v>
      </c>
      <c r="F4" s="6" t="s">
        <v>57</v>
      </c>
      <c r="G4" s="11" t="s">
        <v>28</v>
      </c>
      <c r="H4" s="11" t="s">
        <v>85</v>
      </c>
      <c r="I4" s="11" t="s">
        <v>29</v>
      </c>
      <c r="J4" s="11" t="s">
        <v>120</v>
      </c>
      <c r="K4" t="s">
        <v>49</v>
      </c>
      <c r="L4" t="s">
        <v>54</v>
      </c>
      <c r="M4" t="s">
        <v>33</v>
      </c>
      <c r="N4" t="s">
        <v>44</v>
      </c>
      <c r="O4" t="s">
        <v>14</v>
      </c>
      <c r="P4" t="s">
        <v>50</v>
      </c>
      <c r="Q4" t="s">
        <v>16</v>
      </c>
      <c r="R4" s="15" t="s">
        <v>59</v>
      </c>
      <c r="S4" s="15" t="s">
        <v>34</v>
      </c>
      <c r="T4" s="15" t="s">
        <v>51</v>
      </c>
      <c r="U4" s="15" t="s">
        <v>60</v>
      </c>
      <c r="V4" s="15" t="s">
        <v>36</v>
      </c>
      <c r="W4" s="15" t="s">
        <v>61</v>
      </c>
      <c r="X4" s="15" t="s">
        <v>35</v>
      </c>
      <c r="Y4" s="15" t="s">
        <v>51</v>
      </c>
      <c r="Z4" s="15" t="s">
        <v>40</v>
      </c>
      <c r="AA4" s="15" t="s">
        <v>69</v>
      </c>
      <c r="AB4" s="15" t="s">
        <v>46</v>
      </c>
      <c r="AC4" s="15" t="s">
        <v>68</v>
      </c>
      <c r="AD4" s="15" t="s">
        <v>47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tulokset'!$B$21+1),A5," ")</f>
        <v>0</v>
      </c>
      <c r="C5" s="4">
        <v>0</v>
      </c>
      <c r="D5" s="4">
        <f>C5</f>
        <v>0</v>
      </c>
      <c r="E5" s="4">
        <v>0</v>
      </c>
      <c r="F5" s="4"/>
      <c r="G5" s="4">
        <v>0</v>
      </c>
      <c r="H5" s="4">
        <v>0</v>
      </c>
      <c r="I5" s="4">
        <v>0</v>
      </c>
      <c r="J5" s="4"/>
      <c r="K5" s="4">
        <f>G5+I5+H5+J5</f>
        <v>0</v>
      </c>
      <c r="L5" s="4">
        <f>'2. Syöttöarvot ja tulokset'!B73-('2. Syöttöarvot ja tulokset'!B77*'2. Syöttöarvot ja tulokset'!B73)</f>
        <v>0</v>
      </c>
      <c r="M5" s="4"/>
      <c r="N5" s="4"/>
      <c r="O5" s="4"/>
      <c r="P5" s="4"/>
      <c r="Q5" s="4"/>
      <c r="R5" s="4">
        <f>-L5</f>
        <v>0</v>
      </c>
      <c r="S5" s="4"/>
      <c r="T5" s="4"/>
      <c r="U5" s="4">
        <f>R5</f>
        <v>0</v>
      </c>
      <c r="V5" s="4"/>
      <c r="W5" s="4">
        <f>-L5</f>
        <v>0</v>
      </c>
      <c r="X5" s="4"/>
      <c r="Y5" s="4"/>
      <c r="Z5" s="4">
        <f>W5</f>
        <v>0</v>
      </c>
      <c r="AA5" s="4">
        <f>G5+I5+H5+T5-$V$5</f>
        <v>0</v>
      </c>
      <c r="AB5" s="20" t="e">
        <f>IF(A5&lt;('2. Syöttöarvot ja tulokset'!$B$21+1),AA5/L5,NA())</f>
        <v>#DIV/0!</v>
      </c>
      <c r="AC5" s="29">
        <f>(C5+Y5-$V$5)</f>
        <v>0</v>
      </c>
      <c r="AD5" s="20" t="e">
        <f>IF(A5&lt;('2. Syöttöarvot ja tulokset'!$B$21+1),AC5/L5,NA())</f>
        <v>#DIV/0!</v>
      </c>
      <c r="AE5">
        <f>IF(A5&lt;('2. Syöttöarvot ja tulokset'!$B$21+1),-'2. Syöttöarvot ja tulokset'!$B$122*A5," ")</f>
        <v>0</v>
      </c>
      <c r="AF5">
        <f>IF(A5&lt;('2. Syöttöarvot ja tulokset'!$B$21+1),AE5/1000,NA())</f>
        <v>0</v>
      </c>
    </row>
    <row r="6" spans="1:32" x14ac:dyDescent="0.35">
      <c r="A6">
        <f>A5+1</f>
        <v>1</v>
      </c>
      <c r="B6" t="str">
        <f>IF(A6&lt;('2. Syöttöarvot ja tulokset'!$B$21+1),A6," ")</f>
        <v xml:space="preserve"> </v>
      </c>
      <c r="C6" s="4" t="str">
        <f>IF(A6&lt;('2. Syöttöarvot ja tulokset'!$B$21+1),'2. Syöttöarvot ja tulokset'!$B$99+'2. Syöttöarvot ja tulokset'!$B$101," ")</f>
        <v xml:space="preserve"> </v>
      </c>
      <c r="D6" s="4" t="str">
        <f>C6</f>
        <v xml:space="preserve"> </v>
      </c>
      <c r="E6" s="4" t="str">
        <f>IF(B6&lt;('2. Syöttöarvot ja tulokset'!$B$21+1),C6/((1+$P$2)^A6)," ")</f>
        <v xml:space="preserve"> </v>
      </c>
      <c r="F6" s="4" t="str">
        <f>E6</f>
        <v xml:space="preserve"> </v>
      </c>
      <c r="G6" s="4">
        <f>'2. Syöttöarvot ja tulokset'!B93</f>
        <v>0</v>
      </c>
      <c r="H6" s="4">
        <f>'2. Syöttöarvot ja tulokset'!B97</f>
        <v>0</v>
      </c>
      <c r="I6" s="4">
        <f>'2. Syöttöarvot ja tulokset'!B95</f>
        <v>0</v>
      </c>
      <c r="J6" s="4">
        <f>'2. Syöttöarvot ja tulokset'!B101</f>
        <v>0</v>
      </c>
      <c r="K6" s="4">
        <f>G6+I6+H6+J6</f>
        <v>0</v>
      </c>
      <c r="L6" s="4">
        <f>'2. Syöttöarvot ja tulokset'!B73-('2. Syöttöarvot ja tulokset'!B77*'2. Syöttöarvot ja tulokset'!B73)</f>
        <v>0</v>
      </c>
      <c r="M6" s="4" t="str">
        <f>IF(A6&lt;('2. Syöttöarvot ja tulokset'!$B$21+1),'2. Syöttöarvot ja tulokset'!$B$75*'2. Syöttöarvot ja tulokset'!$B$73," ")</f>
        <v xml:space="preserve"> </v>
      </c>
      <c r="N6" s="4" t="str">
        <f>IF(A6&lt;('2. Syöttöarvot ja tulokset'!$B$21+1),M6/((1+$P$2)^A6)," ")</f>
        <v xml:space="preserve"> </v>
      </c>
      <c r="O6" s="4">
        <f>L6</f>
        <v>0</v>
      </c>
      <c r="P6" s="4" t="str">
        <f>IF(A6&lt;('2. Syöttöarvot ja tulokset'!$B$21+1),(G6+I6+H6+J6)/((1+$P$2)^A6)," ")</f>
        <v xml:space="preserve"> </v>
      </c>
      <c r="Q6" s="4" t="str">
        <f>P6</f>
        <v xml:space="preserve"> </v>
      </c>
      <c r="R6" s="4">
        <f>-L6+G6+I6+H6+J6+T6-$V$6</f>
        <v>0</v>
      </c>
      <c r="S6" s="4" t="str">
        <f>IF(A6&lt;('2. Syöttöarvot ja tulokset'!$B$21+1),'2. Syöttöarvot ja tulokset'!$B$79*(R5)," ")</f>
        <v xml:space="preserve"> </v>
      </c>
      <c r="T6" s="4">
        <f>IF(S6&lt;0,S6,0)</f>
        <v>0</v>
      </c>
      <c r="U6" s="4" t="e">
        <f>IF(A6&lt;('2. Syöttöarvot ja tulokset'!$B$21+1),U5+(T6+I6+G6+H6+J6-$V$6)/((1+$P$2)^A6),NA())</f>
        <v>#N/A</v>
      </c>
      <c r="V6" s="4">
        <f>'2. Syöttöarvot ja tulokset'!$B$75*'2. Syöttöarvot ja tulokset'!$B$73</f>
        <v>0</v>
      </c>
      <c r="W6" s="4" t="e">
        <f>-L6+C6+Y6-$V$6</f>
        <v>#VALUE!</v>
      </c>
      <c r="X6" s="4" t="str">
        <f>IF(A6&lt;('2. Syöttöarvot ja tulokset'!$B$21+1),'2. Syöttöarvot ja tulokset'!$B$79*W5," ")</f>
        <v xml:space="preserve"> </v>
      </c>
      <c r="Y6" s="4">
        <f>IF(X6&lt;0,X6,0)</f>
        <v>0</v>
      </c>
      <c r="Z6" s="4" t="e">
        <f>IF(A6&lt;('2. Syöttöarvot ja tulokset'!$B$21+1),Z5+(C6-$V$6+Y6)/((1+$P$2)^A6),NA())</f>
        <v>#N/A</v>
      </c>
      <c r="AA6" s="4" t="str">
        <f>IF(A6&lt;('2. Syöttöarvot ja tulokset'!$B$21+1),AA5+(G6+I6+H6+T6-$V$6)," ")</f>
        <v xml:space="preserve"> </v>
      </c>
      <c r="AB6" s="20" t="e">
        <f>IF(A6&lt;('2. Syöttöarvot ja tulokset'!$B$21+1),AA6/L6,NA())</f>
        <v>#N/A</v>
      </c>
      <c r="AC6" s="29" t="str">
        <f>IF(A6&lt;('2. Syöttöarvot ja tulokset'!$B$21+1),AC5+(C6+Y6-$V$6)," ")</f>
        <v xml:space="preserve"> </v>
      </c>
      <c r="AD6" s="20" t="e">
        <f>IF(A6&lt;('2. Syöttöarvot ja tulokset'!$B$21+1),AC6/L6,NA())</f>
        <v>#N/A</v>
      </c>
      <c r="AE6" t="str">
        <f>IF(A6&lt;('2. Syöttöarvot ja tulokset'!$B$21+1),-'2. Syöttöarvot ja tulokset'!$B$122*A6," ")</f>
        <v xml:space="preserve"> </v>
      </c>
      <c r="AF6" t="e">
        <f>IF(A6&lt;('2. Syöttöarvot ja tulokset'!$B$21+1),AE6/1000,NA())</f>
        <v>#N/A</v>
      </c>
    </row>
    <row r="7" spans="1:32" x14ac:dyDescent="0.35">
      <c r="A7">
        <f t="shared" ref="A7:A55" si="0">A6+1</f>
        <v>2</v>
      </c>
      <c r="B7" t="str">
        <f>IF(A7&lt;('2. Syöttöarvot ja tulokset'!$B$21+1),A7," ")</f>
        <v xml:space="preserve"> </v>
      </c>
      <c r="C7" s="4" t="str">
        <f>IF(A7&lt;('2. Syöttöarvot ja tulokset'!$B$21+1),'2. Syöttöarvot ja tulokset'!$B$99+'2. Syöttöarvot ja tulokset'!$B$101," ")</f>
        <v xml:space="preserve"> </v>
      </c>
      <c r="D7" s="4" t="str">
        <f>IF(A7&lt;('2. Syöttöarvot ja tulokset'!$B$21+1),D6+C7," ")</f>
        <v xml:space="preserve"> </v>
      </c>
      <c r="E7" s="4" t="str">
        <f>IF(B7&lt;('2. Syöttöarvot ja tulokset'!$B$21+1),C7/((1+$P$2)^A7)," ")</f>
        <v xml:space="preserve"> </v>
      </c>
      <c r="F7" s="4" t="str">
        <f>IF(A7&lt;('2. Syöttöarvot ja tulokset'!$B$21+1),F6+E7," ")</f>
        <v xml:space="preserve"> </v>
      </c>
      <c r="G7" s="4" t="str">
        <f>IF(A7&lt;('2. Syöttöarvot ja tulokset'!$B$21+1),G6*(1+'2. Syöttöarvot ja tulokset'!$B$46)," ")</f>
        <v xml:space="preserve"> </v>
      </c>
      <c r="H7" s="4" t="str">
        <f>IF(A7&lt;('2. Syöttöarvot ja tulokset'!$B$21+1),H6*(1+'2. Syöttöarvot ja tulokset'!$B$58)," ")</f>
        <v xml:space="preserve"> </v>
      </c>
      <c r="I7" s="4" t="str">
        <f>IF(A7&lt;('2. Syöttöarvot ja tulokset'!$B$21+1),I6*(1+'2. Syöttöarvot ja tulokset'!$B$34)," ")</f>
        <v xml:space="preserve"> </v>
      </c>
      <c r="J7" s="4" t="str">
        <f>IF(A7&lt;('2. Syöttöarvot ja tulokset'!$B$21+1),J6*(1+'2. Syöttöarvot ja tulokset'!$B$68)," ")</f>
        <v xml:space="preserve"> </v>
      </c>
      <c r="K7" s="4" t="e">
        <f>IF('Solution 1, (hidden) (2)'!A7&lt;('2. Syöttöarvot ja tulokset'!$B$21+1),K6+(G7+I7+H7+J7),NA())</f>
        <v>#N/A</v>
      </c>
      <c r="L7" s="4" t="e">
        <f>IF(A7&lt;('2. Syöttöarvot ja tulokset'!$B$21+1),L6,NA())</f>
        <v>#N/A</v>
      </c>
      <c r="M7" s="4" t="str">
        <f>IF(A7&lt;('2. Syöttöarvot ja tulokset'!$B$21+1),'2. Syöttöarvot ja tulokset'!$B$75*'2. Syöttöarvot ja tulokset'!$B$73," ")</f>
        <v xml:space="preserve"> </v>
      </c>
      <c r="N7" s="4" t="str">
        <f>IF(A7&lt;('2. Syöttöarvot ja tulokset'!$B$21+1),M7/((1+$P$2)^A7)," ")</f>
        <v xml:space="preserve"> </v>
      </c>
      <c r="O7" s="4" t="str">
        <f>IF(A7&lt;('2. Syöttöarvot ja tulokset'!$B$21+1),'2. Syöttöarvot ja tulokset'!$B$73*'2. Syöttöarvot ja tulokset'!$B$75+O6," ")</f>
        <v xml:space="preserve"> </v>
      </c>
      <c r="P7" s="4" t="str">
        <f>IF(A7&lt;('2. Syöttöarvot ja tulokset'!$B$21+1),(G7+I7+H7+J7)/((1+$P$2)^A7)," ")</f>
        <v xml:space="preserve"> </v>
      </c>
      <c r="Q7" s="4" t="str">
        <f>IF(A7&lt;('2. Syöttöarvot ja tulokset'!$B$21+1),Q6+P7," ")</f>
        <v xml:space="preserve"> </v>
      </c>
      <c r="R7" s="4" t="e">
        <f>IF(A7&lt;('2. Syöttöarvot ja tulokset'!$B$21+1),R6+G7+I7+H7+J7+T7-$V$6,NA())</f>
        <v>#N/A</v>
      </c>
      <c r="S7" s="4" t="str">
        <f>IF(A7&lt;('2. Syöttöarvot ja tulokset'!$B$21+1),'2. Syöttöarvot ja tulokset'!$B$79*(R6)," ")</f>
        <v xml:space="preserve"> </v>
      </c>
      <c r="T7" s="4">
        <f t="shared" ref="T7:T55" si="1">IF(S7&lt;0,S7,0)</f>
        <v>0</v>
      </c>
      <c r="U7" s="4" t="e">
        <f>IF(A7&lt;('2. Syöttöarvot ja tulokset'!$B$21+1),U6+(T7+I7+G7+H7+J7-$V$6)/((1+$P$2)^A7),NA())</f>
        <v>#N/A</v>
      </c>
      <c r="V7" s="4" t="str">
        <f>IF(A7&lt;('2. Syöttöarvot ja tulokset'!$B$21+1),V6+('2. Syöttöarvot ja tulokset'!$B$75*'2. Syöttöarvot ja tulokset'!$B$73)," ")</f>
        <v xml:space="preserve"> </v>
      </c>
      <c r="W7" s="4" t="e">
        <f>IF(A7&lt;('2. Syöttöarvot ja tulokset'!$B$21+1),W6+C7+Y7-$V$6,NA())</f>
        <v>#N/A</v>
      </c>
      <c r="X7" s="4" t="str">
        <f>IF(A7&lt;('2. Syöttöarvot ja tulokset'!$B$21+1),'2. Syöttöarvot ja tulokset'!$B$79*W6," ")</f>
        <v xml:space="preserve"> </v>
      </c>
      <c r="Y7" s="4">
        <f t="shared" ref="Y7:Y55" si="2">IF(X7&lt;0,X7,0)</f>
        <v>0</v>
      </c>
      <c r="Z7" s="4" t="e">
        <f>IF(A7&lt;('2. Syöttöarvot ja tulokset'!$B$21+1),Z6+(C7-$V$6+Y7)/((1+$P$2)^A7),NA())</f>
        <v>#N/A</v>
      </c>
      <c r="AA7" s="4" t="str">
        <f>IF(A7&lt;('2. Syöttöarvot ja tulokset'!$B$21+1),AA6+(G7+I7+H7+T7-$V$6)," ")</f>
        <v xml:space="preserve"> </v>
      </c>
      <c r="AB7" s="20" t="e">
        <f>IF(A7&lt;('2. Syöttöarvot ja tulokset'!$B$21+1),AA7/L7,NA())</f>
        <v>#N/A</v>
      </c>
      <c r="AC7" s="29" t="str">
        <f>IF(A7&lt;('2. Syöttöarvot ja tulokset'!$B$21+1),AC6+(C7+Y7-$V$6)," ")</f>
        <v xml:space="preserve"> </v>
      </c>
      <c r="AD7" s="20" t="e">
        <f>IF(A7&lt;('2. Syöttöarvot ja tulokset'!$B$21+1),AC7/L7,NA())</f>
        <v>#N/A</v>
      </c>
      <c r="AE7" t="str">
        <f>IF(A7&lt;('2. Syöttöarvot ja tulokset'!$B$21+1),-'2. Syöttöarvot ja tulokset'!$B$122*A7," ")</f>
        <v xml:space="preserve"> </v>
      </c>
      <c r="AF7" t="e">
        <f>IF(A7&lt;('2. Syöttöarvot ja tulokset'!$B$21+1),AE7/1000,NA())</f>
        <v>#N/A</v>
      </c>
    </row>
    <row r="8" spans="1:32" x14ac:dyDescent="0.35">
      <c r="A8">
        <f t="shared" si="0"/>
        <v>3</v>
      </c>
      <c r="B8" t="str">
        <f>IF(A8&lt;('2. Syöttöarvot ja tulokset'!$B$21+1),A8," ")</f>
        <v xml:space="preserve"> </v>
      </c>
      <c r="C8" s="4" t="str">
        <f>IF(A8&lt;('2. Syöttöarvot ja tulokset'!$B$21+1),'2. Syöttöarvot ja tulokset'!$B$99+'2. Syöttöarvot ja tulokset'!$B$101," ")</f>
        <v xml:space="preserve"> </v>
      </c>
      <c r="D8" s="4" t="e">
        <f>IF(A8&lt;('2. Syöttöarvot ja tulokset'!$B$21+1),D7+C8,NA())</f>
        <v>#N/A</v>
      </c>
      <c r="E8" s="4" t="str">
        <f>IF(B8&lt;('2. Syöttöarvot ja tulokset'!$B$21+1),C8/((1+$P$2)^A8)," ")</f>
        <v xml:space="preserve"> </v>
      </c>
      <c r="F8" s="4" t="str">
        <f>IF(A8&lt;('2. Syöttöarvot ja tulokset'!$B$21+1),F7+E8," ")</f>
        <v xml:space="preserve"> </v>
      </c>
      <c r="G8" s="4" t="str">
        <f>IF(A8&lt;('2. Syöttöarvot ja tulokset'!$B$21+1),G7*(1+'2. Syöttöarvot ja tulokset'!$B$46)," ")</f>
        <v xml:space="preserve"> </v>
      </c>
      <c r="H8" s="4" t="str">
        <f>IF(A8&lt;('2. Syöttöarvot ja tulokset'!$B$21+1),H7*(1+'2. Syöttöarvot ja tulokset'!$B$58)," ")</f>
        <v xml:space="preserve"> </v>
      </c>
      <c r="I8" s="4" t="str">
        <f>IF(A8&lt;('2. Syöttöarvot ja tulokset'!$B$21+1),I7*(1+'2. Syöttöarvot ja tulokset'!$B$34)," ")</f>
        <v xml:space="preserve"> </v>
      </c>
      <c r="J8" s="4" t="str">
        <f>IF(A8&lt;('2. Syöttöarvot ja tulokset'!$B$21+1),J7*(1+'2. Syöttöarvot ja tulokset'!$B$68)," ")</f>
        <v xml:space="preserve"> </v>
      </c>
      <c r="K8" s="4" t="e">
        <f>IF('Solution 1, (hidden) (2)'!A8&lt;('2. Syöttöarvot ja tulokset'!$B$21+1),K7+(G8+I8+H8+J8),NA())</f>
        <v>#N/A</v>
      </c>
      <c r="L8" s="4" t="e">
        <f>IF(A8&lt;('2. Syöttöarvot ja tulokset'!$B$21+1),L7,NA())</f>
        <v>#N/A</v>
      </c>
      <c r="M8" s="4" t="str">
        <f>IF(A8&lt;('2. Syöttöarvot ja tulokset'!$B$21+1),'2. Syöttöarvot ja tulokset'!$B$75*'2. Syöttöarvot ja tulokset'!$B$73," ")</f>
        <v xml:space="preserve"> </v>
      </c>
      <c r="N8" s="4" t="str">
        <f>IF(A8&lt;('2. Syöttöarvot ja tulokset'!$B$21+1),M8/((1+$P$2)^A8)," ")</f>
        <v xml:space="preserve"> </v>
      </c>
      <c r="O8" s="4" t="str">
        <f>IF(A8&lt;('2. Syöttöarvot ja tulokset'!$B$21+1),'2. Syöttöarvot ja tulokset'!$B$73*'2. Syöttöarvot ja tulokset'!$B$75+O7," ")</f>
        <v xml:space="preserve"> </v>
      </c>
      <c r="P8" s="4" t="str">
        <f>IF(A8&lt;('2. Syöttöarvot ja tulokset'!$B$21+1),(G8+I8+H8+J8)/((1+$P$2)^A8)," ")</f>
        <v xml:space="preserve"> </v>
      </c>
      <c r="Q8" s="4" t="str">
        <f>IF(A8&lt;('2. Syöttöarvot ja tulokset'!$B$21+1),Q7+P8," ")</f>
        <v xml:space="preserve"> </v>
      </c>
      <c r="R8" s="4" t="e">
        <f>IF(A8&lt;('2. Syöttöarvot ja tulokset'!$B$21+1),R7+G8+I8+H8+J8+T8-$V$6,NA())</f>
        <v>#N/A</v>
      </c>
      <c r="S8" s="4" t="str">
        <f>IF(A8&lt;('2. Syöttöarvot ja tulokset'!$B$21+1),'2. Syöttöarvot ja tulokset'!$B$79*(R7)," ")</f>
        <v xml:space="preserve"> </v>
      </c>
      <c r="T8" s="4">
        <f t="shared" si="1"/>
        <v>0</v>
      </c>
      <c r="U8" s="4" t="e">
        <f>IF(A8&lt;('2. Syöttöarvot ja tulokset'!$B$21+1),U7+(T8+I8+G8+H8+J8-$V$6)/((1+$P$2)^A8),NA())</f>
        <v>#N/A</v>
      </c>
      <c r="V8" s="4" t="str">
        <f>IF(A8&lt;('2. Syöttöarvot ja tulokset'!$B$21+1),V7+('2. Syöttöarvot ja tulokset'!$B$75*'2. Syöttöarvot ja tulokset'!$B$73)," ")</f>
        <v xml:space="preserve"> </v>
      </c>
      <c r="W8" s="4" t="e">
        <f>IF(A8&lt;('2. Syöttöarvot ja tulokset'!$B$21+1),W7+C8+Y8-$V$6,NA())</f>
        <v>#N/A</v>
      </c>
      <c r="X8" s="4" t="str">
        <f>IF(A8&lt;('2. Syöttöarvot ja tulokset'!$B$21+1),'2. Syöttöarvot ja tulokset'!$B$79*W7," ")</f>
        <v xml:space="preserve"> </v>
      </c>
      <c r="Y8" s="4">
        <f t="shared" si="2"/>
        <v>0</v>
      </c>
      <c r="Z8" s="4" t="e">
        <f>IF(A8&lt;('2. Syöttöarvot ja tulokset'!$B$21+1),Z7+(C8-$V$6+Y8)/((1+$P$2)^A8),NA())</f>
        <v>#N/A</v>
      </c>
      <c r="AA8" s="4" t="str">
        <f>IF(A8&lt;('2. Syöttöarvot ja tulokset'!$B$21+1),AA7+(G8+I8+H8+T8-$V$6)," ")</f>
        <v xml:space="preserve"> </v>
      </c>
      <c r="AB8" s="20" t="e">
        <f>IF(A8&lt;('2. Syöttöarvot ja tulokset'!$B$21+1),AA8/L8,NA())</f>
        <v>#N/A</v>
      </c>
      <c r="AC8" s="29" t="str">
        <f>IF(A8&lt;('2. Syöttöarvot ja tulokset'!$B$21+1),AC7+(C8+Y8-$V$6)," ")</f>
        <v xml:space="preserve"> </v>
      </c>
      <c r="AD8" s="20" t="e">
        <f>IF(A8&lt;('2. Syöttöarvot ja tulokset'!$B$21+1),AC8/L8,NA())</f>
        <v>#N/A</v>
      </c>
      <c r="AE8" t="str">
        <f>IF(A8&lt;('2. Syöttöarvot ja tulokset'!$B$21+1),-'2. Syöttöarvot ja tulokset'!$B$122*A8," ")</f>
        <v xml:space="preserve"> </v>
      </c>
      <c r="AF8" t="e">
        <f>IF(A8&lt;('2. Syöttöarvot ja tulokset'!$B$21+1),AE8/1000,NA())</f>
        <v>#N/A</v>
      </c>
    </row>
    <row r="9" spans="1:32" x14ac:dyDescent="0.35">
      <c r="A9">
        <f t="shared" si="0"/>
        <v>4</v>
      </c>
      <c r="B9" t="str">
        <f>IF(A9&lt;('2. Syöttöarvot ja tulokset'!$B$21+1),A9," ")</f>
        <v xml:space="preserve"> </v>
      </c>
      <c r="C9" s="4" t="str">
        <f>IF(A9&lt;('2. Syöttöarvot ja tulokset'!$B$21+1),'2. Syöttöarvot ja tulokset'!$B$99+'2. Syöttöarvot ja tulokset'!$B$101," ")</f>
        <v xml:space="preserve"> </v>
      </c>
      <c r="D9" s="4" t="e">
        <f>IF(A9&lt;('2. Syöttöarvot ja tulokset'!$B$21+1),D8+C9,NA())</f>
        <v>#N/A</v>
      </c>
      <c r="E9" s="4" t="str">
        <f>IF(B9&lt;('2. Syöttöarvot ja tulokset'!$B$21+1),C9/((1+$P$2)^A9)," ")</f>
        <v xml:space="preserve"> </v>
      </c>
      <c r="F9" s="4" t="str">
        <f>IF(A9&lt;('2. Syöttöarvot ja tulokset'!$B$21+1),F8+E9," ")</f>
        <v xml:space="preserve"> </v>
      </c>
      <c r="G9" s="4" t="str">
        <f>IF(A9&lt;('2. Syöttöarvot ja tulokset'!$B$21+1),G8*(1+'2. Syöttöarvot ja tulokset'!$B$46)," ")</f>
        <v xml:space="preserve"> </v>
      </c>
      <c r="H9" s="4" t="str">
        <f>IF(A9&lt;('2. Syöttöarvot ja tulokset'!$B$21+1),H8*(1+'2. Syöttöarvot ja tulokset'!$B$58)," ")</f>
        <v xml:space="preserve"> </v>
      </c>
      <c r="I9" s="4" t="str">
        <f>IF(A9&lt;('2. Syöttöarvot ja tulokset'!$B$21+1),I8*(1+'2. Syöttöarvot ja tulokset'!$B$34)," ")</f>
        <v xml:space="preserve"> </v>
      </c>
      <c r="J9" s="4" t="str">
        <f>IF(A9&lt;('2. Syöttöarvot ja tulokset'!$B$21+1),J8*(1+'2. Syöttöarvot ja tulokset'!$B$68)," ")</f>
        <v xml:space="preserve"> </v>
      </c>
      <c r="K9" s="4" t="e">
        <f>IF('Solution 1, (hidden) (2)'!A9&lt;('2. Syöttöarvot ja tulokset'!$B$21+1),K8+(G9+I9+H9+J9),NA())</f>
        <v>#N/A</v>
      </c>
      <c r="L9" s="4" t="e">
        <f>IF(A9&lt;('2. Syöttöarvot ja tulokset'!$B$21+1),L8,NA())</f>
        <v>#N/A</v>
      </c>
      <c r="M9" s="4" t="str">
        <f>IF(A9&lt;('2. Syöttöarvot ja tulokset'!$B$21+1),'2. Syöttöarvot ja tulokset'!$B$75*'2. Syöttöarvot ja tulokset'!$B$73," ")</f>
        <v xml:space="preserve"> </v>
      </c>
      <c r="N9" s="4" t="str">
        <f>IF(A9&lt;('2. Syöttöarvot ja tulokset'!$B$21+1),M9/((1+$P$2)^A9)," ")</f>
        <v xml:space="preserve"> </v>
      </c>
      <c r="O9" s="4" t="str">
        <f>IF(A9&lt;('2. Syöttöarvot ja tulokset'!$B$21+1),'2. Syöttöarvot ja tulokset'!$B$73*'2. Syöttöarvot ja tulokset'!$B$75+O8," ")</f>
        <v xml:space="preserve"> </v>
      </c>
      <c r="P9" s="4" t="str">
        <f>IF(A9&lt;('2. Syöttöarvot ja tulokset'!$B$21+1),(G9+I9+H9+J9)/((1+$P$2)^A9)," ")</f>
        <v xml:space="preserve"> </v>
      </c>
      <c r="Q9" s="4" t="str">
        <f>IF(A9&lt;('2. Syöttöarvot ja tulokset'!$B$21+1),Q8+P9," ")</f>
        <v xml:space="preserve"> </v>
      </c>
      <c r="R9" s="4" t="e">
        <f>IF(A9&lt;('2. Syöttöarvot ja tulokset'!$B$21+1),R8+G9+I9+H9+J9+T9-$V$6,NA())</f>
        <v>#N/A</v>
      </c>
      <c r="S9" s="4" t="str">
        <f>IF(A9&lt;('2. Syöttöarvot ja tulokset'!$B$21+1),'2. Syöttöarvot ja tulokset'!$B$79*(R8)," ")</f>
        <v xml:space="preserve"> </v>
      </c>
      <c r="T9" s="4">
        <f t="shared" si="1"/>
        <v>0</v>
      </c>
      <c r="U9" s="4" t="e">
        <f>IF(A9&lt;('2. Syöttöarvot ja tulokset'!$B$21+1),U8+(T9+I9+G9+H9+J9-$V$6)/((1+$P$2)^A9),NA())</f>
        <v>#N/A</v>
      </c>
      <c r="V9" s="4" t="str">
        <f>IF(A9&lt;('2. Syöttöarvot ja tulokset'!$B$21+1),V8+('2. Syöttöarvot ja tulokset'!$B$75*'2. Syöttöarvot ja tulokset'!$B$73)," ")</f>
        <v xml:space="preserve"> </v>
      </c>
      <c r="W9" s="4" t="e">
        <f>IF(A9&lt;('2. Syöttöarvot ja tulokset'!$B$21+1),W8+C9+Y9-$V$6,NA())</f>
        <v>#N/A</v>
      </c>
      <c r="X9" s="4" t="str">
        <f>IF(A9&lt;('2. Syöttöarvot ja tulokset'!$B$21+1),'2. Syöttöarvot ja tulokset'!$B$79*W8," ")</f>
        <v xml:space="preserve"> </v>
      </c>
      <c r="Y9" s="4">
        <f t="shared" si="2"/>
        <v>0</v>
      </c>
      <c r="Z9" s="4" t="e">
        <f>IF(A9&lt;('2. Syöttöarvot ja tulokset'!$B$21+1),Z8+(C9-$V$6+Y9)/((1+$P$2)^A9),NA())</f>
        <v>#N/A</v>
      </c>
      <c r="AA9" s="4" t="str">
        <f>IF(A9&lt;('2. Syöttöarvot ja tulokset'!$B$21+1),AA8+(G9+I9+H9+T9-$V$6)," ")</f>
        <v xml:space="preserve"> </v>
      </c>
      <c r="AB9" s="20" t="e">
        <f>IF(A9&lt;('2. Syöttöarvot ja tulokset'!$B$21+1),AA9/L9,NA())</f>
        <v>#N/A</v>
      </c>
      <c r="AC9" s="29" t="str">
        <f>IF(A9&lt;('2. Syöttöarvot ja tulokset'!$B$21+1),AC8+(C9+Y9-$V$6)," ")</f>
        <v xml:space="preserve"> </v>
      </c>
      <c r="AD9" s="20" t="e">
        <f>IF(A9&lt;('2. Syöttöarvot ja tulokset'!$B$21+1),AC9/L9,NA())</f>
        <v>#N/A</v>
      </c>
      <c r="AE9" t="str">
        <f>IF(A9&lt;('2. Syöttöarvot ja tulokset'!$B$21+1),-'2. Syöttöarvot ja tulokset'!$B$122*A9," ")</f>
        <v xml:space="preserve"> </v>
      </c>
      <c r="AF9" t="e">
        <f>IF(A9&lt;('2. Syöttöarvot ja tulokset'!$B$21+1),AE9/1000,NA())</f>
        <v>#N/A</v>
      </c>
    </row>
    <row r="10" spans="1:32" x14ac:dyDescent="0.35">
      <c r="A10">
        <f t="shared" si="0"/>
        <v>5</v>
      </c>
      <c r="B10" t="str">
        <f>IF(A10&lt;('2. Syöttöarvot ja tulokset'!$B$21+1),A10," ")</f>
        <v xml:space="preserve"> </v>
      </c>
      <c r="C10" s="4" t="str">
        <f>IF(A10&lt;('2. Syöttöarvot ja tulokset'!$B$21+1),'2. Syöttöarvot ja tulokset'!$B$99+'2. Syöttöarvot ja tulokset'!$B$101," ")</f>
        <v xml:space="preserve"> </v>
      </c>
      <c r="D10" s="4" t="e">
        <f>IF(A10&lt;('2. Syöttöarvot ja tulokset'!$B$21+1),D9+C10,NA())</f>
        <v>#N/A</v>
      </c>
      <c r="E10" s="4" t="str">
        <f>IF(B10&lt;('2. Syöttöarvot ja tulokset'!$B$21+1),C10/((1+$P$2)^A10)," ")</f>
        <v xml:space="preserve"> </v>
      </c>
      <c r="F10" s="4" t="str">
        <f>IF(A10&lt;('2. Syöttöarvot ja tulokset'!$B$21+1),F9+E10," ")</f>
        <v xml:space="preserve"> </v>
      </c>
      <c r="G10" s="4" t="str">
        <f>IF(A10&lt;('2. Syöttöarvot ja tulokset'!$B$21+1),G9*(1+'2. Syöttöarvot ja tulokset'!$B$46)," ")</f>
        <v xml:space="preserve"> </v>
      </c>
      <c r="H10" s="4" t="str">
        <f>IF(A10&lt;('2. Syöttöarvot ja tulokset'!$B$21+1),H9*(1+'2. Syöttöarvot ja tulokset'!$B$58)," ")</f>
        <v xml:space="preserve"> </v>
      </c>
      <c r="I10" s="4" t="str">
        <f>IF(A10&lt;('2. Syöttöarvot ja tulokset'!$B$21+1),I9*(1+'2. Syöttöarvot ja tulokset'!$B$34)," ")</f>
        <v xml:space="preserve"> </v>
      </c>
      <c r="J10" s="4" t="str">
        <f>IF(A10&lt;('2. Syöttöarvot ja tulokset'!$B$21+1),J9*(1+'2. Syöttöarvot ja tulokset'!$B$68)," ")</f>
        <v xml:space="preserve"> </v>
      </c>
      <c r="K10" s="4" t="e">
        <f>IF('Solution 1, (hidden) (2)'!A10&lt;('2. Syöttöarvot ja tulokset'!$B$21+1),K9+(G10+I10+H10+J10),NA())</f>
        <v>#N/A</v>
      </c>
      <c r="L10" s="4" t="e">
        <f>IF(A10&lt;('2. Syöttöarvot ja tulokset'!$B$21+1),L9,NA())</f>
        <v>#N/A</v>
      </c>
      <c r="M10" s="4" t="str">
        <f>IF(A10&lt;('2. Syöttöarvot ja tulokset'!$B$21+1),'2. Syöttöarvot ja tulokset'!$B$75*'2. Syöttöarvot ja tulokset'!$B$73," ")</f>
        <v xml:space="preserve"> </v>
      </c>
      <c r="N10" s="4" t="str">
        <f>IF(A10&lt;('2. Syöttöarvot ja tulokset'!$B$21+1),M10/((1+$P$2)^A10)," ")</f>
        <v xml:space="preserve"> </v>
      </c>
      <c r="O10" s="4" t="str">
        <f>IF(A10&lt;('2. Syöttöarvot ja tulokset'!$B$21+1),'2. Syöttöarvot ja tulokset'!$B$73*'2. Syöttöarvot ja tulokset'!$B$75+O9," ")</f>
        <v xml:space="preserve"> </v>
      </c>
      <c r="P10" s="4" t="str">
        <f>IF(A10&lt;('2. Syöttöarvot ja tulokset'!$B$21+1),(G10+I10+H10+J10)/((1+$P$2)^A10)," ")</f>
        <v xml:space="preserve"> </v>
      </c>
      <c r="Q10" s="4" t="str">
        <f>IF(A10&lt;('2. Syöttöarvot ja tulokset'!$B$21+1),Q9+P10," ")</f>
        <v xml:space="preserve"> </v>
      </c>
      <c r="R10" s="4" t="e">
        <f>IF(A10&lt;('2. Syöttöarvot ja tulokset'!$B$21+1),R9+G10+I10+H10+J10+T10-$V$6,NA())</f>
        <v>#N/A</v>
      </c>
      <c r="S10" s="4" t="str">
        <f>IF(A10&lt;('2. Syöttöarvot ja tulokset'!$B$21+1),'2. Syöttöarvot ja tulokset'!$B$79*(R9)," ")</f>
        <v xml:space="preserve"> </v>
      </c>
      <c r="T10" s="4">
        <f t="shared" si="1"/>
        <v>0</v>
      </c>
      <c r="U10" s="4" t="e">
        <f>IF(A10&lt;('2. Syöttöarvot ja tulokset'!$B$21+1),U9+(T10+I10+G10+H10+J10-$V$6)/((1+$P$2)^A10),NA())</f>
        <v>#N/A</v>
      </c>
      <c r="V10" s="4" t="str">
        <f>IF(A10&lt;('2. Syöttöarvot ja tulokset'!$B$21+1),V9+('2. Syöttöarvot ja tulokset'!$B$75*'2. Syöttöarvot ja tulokset'!$B$73)," ")</f>
        <v xml:space="preserve"> </v>
      </c>
      <c r="W10" s="4" t="e">
        <f>IF(A10&lt;('2. Syöttöarvot ja tulokset'!$B$21+1),W9+C10+Y10-$V$6,NA())</f>
        <v>#N/A</v>
      </c>
      <c r="X10" s="4" t="str">
        <f>IF(A10&lt;('2. Syöttöarvot ja tulokset'!$B$21+1),'2. Syöttöarvot ja tulokset'!$B$79*W9," ")</f>
        <v xml:space="preserve"> </v>
      </c>
      <c r="Y10" s="4">
        <f t="shared" si="2"/>
        <v>0</v>
      </c>
      <c r="Z10" s="4" t="e">
        <f>IF(A10&lt;('2. Syöttöarvot ja tulokset'!$B$21+1),Z9+(C10-$V$6+Y10)/((1+$P$2)^A10),NA())</f>
        <v>#N/A</v>
      </c>
      <c r="AA10" s="4" t="str">
        <f>IF(A10&lt;('2. Syöttöarvot ja tulokset'!$B$21+1),AA9+(G10+I10+H10+T10-$V$6)," ")</f>
        <v xml:space="preserve"> </v>
      </c>
      <c r="AB10" s="20" t="e">
        <f>IF(A10&lt;('2. Syöttöarvot ja tulokset'!$B$21+1),AA10/L10,NA())</f>
        <v>#N/A</v>
      </c>
      <c r="AC10" s="29" t="str">
        <f>IF(A10&lt;('2. Syöttöarvot ja tulokset'!$B$21+1),AC9+(C10+Y10-$V$6)," ")</f>
        <v xml:space="preserve"> </v>
      </c>
      <c r="AD10" s="20" t="e">
        <f>IF(A10&lt;('2. Syöttöarvot ja tulokset'!$B$21+1),AC10/L10,NA())</f>
        <v>#N/A</v>
      </c>
      <c r="AE10" t="str">
        <f>IF(A10&lt;('2. Syöttöarvot ja tulokset'!$B$21+1),-'2. Syöttöarvot ja tulokset'!$B$122*A10," ")</f>
        <v xml:space="preserve"> </v>
      </c>
      <c r="AF10" t="e">
        <f>IF(A10&lt;('2. Syöttöarvot ja tulokset'!$B$21+1),AE10/1000,NA())</f>
        <v>#N/A</v>
      </c>
    </row>
    <row r="11" spans="1:32" x14ac:dyDescent="0.35">
      <c r="A11">
        <f t="shared" si="0"/>
        <v>6</v>
      </c>
      <c r="B11" t="str">
        <f>IF(A11&lt;('2. Syöttöarvot ja tulokset'!$B$21+1),A11," ")</f>
        <v xml:space="preserve"> </v>
      </c>
      <c r="C11" s="4" t="str">
        <f>IF(A11&lt;('2. Syöttöarvot ja tulokset'!$B$21+1),'2. Syöttöarvot ja tulokset'!$B$99+'2. Syöttöarvot ja tulokset'!$B$101," ")</f>
        <v xml:space="preserve"> </v>
      </c>
      <c r="D11" s="4" t="e">
        <f>IF(A11&lt;('2. Syöttöarvot ja tulokset'!$B$21+1),D10+C11,NA())</f>
        <v>#N/A</v>
      </c>
      <c r="E11" s="4" t="str">
        <f>IF(B11&lt;('2. Syöttöarvot ja tulokset'!$B$21+1),C11/((1+$P$2)^A11)," ")</f>
        <v xml:space="preserve"> </v>
      </c>
      <c r="F11" s="4" t="str">
        <f>IF(A11&lt;('2. Syöttöarvot ja tulokset'!$B$21+1),F10+E11," ")</f>
        <v xml:space="preserve"> </v>
      </c>
      <c r="G11" s="4" t="str">
        <f>IF(A11&lt;('2. Syöttöarvot ja tulokset'!$B$21+1),G10*(1+'2. Syöttöarvot ja tulokset'!$B$46)," ")</f>
        <v xml:space="preserve"> </v>
      </c>
      <c r="H11" s="4" t="str">
        <f>IF(A11&lt;('2. Syöttöarvot ja tulokset'!$B$21+1),H10*(1+'2. Syöttöarvot ja tulokset'!$B$58)," ")</f>
        <v xml:space="preserve"> </v>
      </c>
      <c r="I11" s="4" t="str">
        <f>IF(A11&lt;('2. Syöttöarvot ja tulokset'!$B$21+1),I10*(1+'2. Syöttöarvot ja tulokset'!$B$34)," ")</f>
        <v xml:space="preserve"> </v>
      </c>
      <c r="J11" s="4" t="str">
        <f>IF(A11&lt;('2. Syöttöarvot ja tulokset'!$B$21+1),J10*(1+'2. Syöttöarvot ja tulokset'!$B$68)," ")</f>
        <v xml:space="preserve"> </v>
      </c>
      <c r="K11" s="4" t="e">
        <f>IF('Solution 1, (hidden) (2)'!A11&lt;('2. Syöttöarvot ja tulokset'!$B$21+1),K10+(G11+I11+H11+J11),NA())</f>
        <v>#N/A</v>
      </c>
      <c r="L11" s="4" t="e">
        <f>IF(A11&lt;('2. Syöttöarvot ja tulokset'!$B$21+1),L10,NA())</f>
        <v>#N/A</v>
      </c>
      <c r="M11" s="4" t="str">
        <f>IF(A11&lt;('2. Syöttöarvot ja tulokset'!$B$21+1),'2. Syöttöarvot ja tulokset'!$B$75*'2. Syöttöarvot ja tulokset'!$B$73," ")</f>
        <v xml:space="preserve"> </v>
      </c>
      <c r="N11" s="4" t="str">
        <f>IF(A11&lt;('2. Syöttöarvot ja tulokset'!$B$21+1),M11/((1+$P$2)^A11)," ")</f>
        <v xml:space="preserve"> </v>
      </c>
      <c r="O11" s="4" t="str">
        <f>IF(A11&lt;('2. Syöttöarvot ja tulokset'!$B$21+1),'2. Syöttöarvot ja tulokset'!$B$73*'2. Syöttöarvot ja tulokset'!$B$75+O10," ")</f>
        <v xml:space="preserve"> </v>
      </c>
      <c r="P11" s="4" t="str">
        <f>IF(A11&lt;('2. Syöttöarvot ja tulokset'!$B$21+1),(G11+I11+H11+J11)/((1+$P$2)^A11)," ")</f>
        <v xml:space="preserve"> </v>
      </c>
      <c r="Q11" s="4" t="str">
        <f>IF(A11&lt;('2. Syöttöarvot ja tulokset'!$B$21+1),Q10+P11," ")</f>
        <v xml:space="preserve"> </v>
      </c>
      <c r="R11" s="4" t="e">
        <f>IF(A11&lt;('2. Syöttöarvot ja tulokset'!$B$21+1),R10+G11+I11+H11+J11+T11-$V$6,NA())</f>
        <v>#N/A</v>
      </c>
      <c r="S11" s="4" t="str">
        <f>IF(A11&lt;('2. Syöttöarvot ja tulokset'!$B$21+1),'2. Syöttöarvot ja tulokset'!$B$79*(R10)," ")</f>
        <v xml:space="preserve"> </v>
      </c>
      <c r="T11" s="4">
        <f t="shared" si="1"/>
        <v>0</v>
      </c>
      <c r="U11" s="4" t="e">
        <f>IF(A11&lt;('2. Syöttöarvot ja tulokset'!$B$21+1),U10+(T11+I11+G11+H11+J11-$V$6)/((1+$P$2)^A11),NA())</f>
        <v>#N/A</v>
      </c>
      <c r="V11" s="4" t="str">
        <f>IF(A11&lt;('2. Syöttöarvot ja tulokset'!$B$21+1),V10+('2. Syöttöarvot ja tulokset'!$B$75*'2. Syöttöarvot ja tulokset'!$B$73)," ")</f>
        <v xml:space="preserve"> </v>
      </c>
      <c r="W11" s="4" t="e">
        <f>IF(A11&lt;('2. Syöttöarvot ja tulokset'!$B$21+1),W10+C11+Y11-$V$6,NA())</f>
        <v>#N/A</v>
      </c>
      <c r="X11" s="4" t="str">
        <f>IF(A11&lt;('2. Syöttöarvot ja tulokset'!$B$21+1),'2. Syöttöarvot ja tulokset'!$B$79*W10," ")</f>
        <v xml:space="preserve"> </v>
      </c>
      <c r="Y11" s="4">
        <f t="shared" si="2"/>
        <v>0</v>
      </c>
      <c r="Z11" s="4" t="e">
        <f>IF(A11&lt;('2. Syöttöarvot ja tulokset'!$B$21+1),Z10+(C11-$V$6+Y11)/((1+$P$2)^A11),NA())</f>
        <v>#N/A</v>
      </c>
      <c r="AA11" s="4" t="str">
        <f>IF(A11&lt;('2. Syöttöarvot ja tulokset'!$B$21+1),AA10+(G11+I11+H11+T11-$V$6)," ")</f>
        <v xml:space="preserve"> </v>
      </c>
      <c r="AB11" s="20" t="e">
        <f>IF(A11&lt;('2. Syöttöarvot ja tulokset'!$B$21+1),AA11/L11,NA())</f>
        <v>#N/A</v>
      </c>
      <c r="AC11" s="29" t="str">
        <f>IF(A11&lt;('2. Syöttöarvot ja tulokset'!$B$21+1),AC10+(C11+Y11-$V$6)," ")</f>
        <v xml:space="preserve"> </v>
      </c>
      <c r="AD11" s="20" t="e">
        <f>IF(A11&lt;('2. Syöttöarvot ja tulokset'!$B$21+1),AC11/L11,NA())</f>
        <v>#N/A</v>
      </c>
      <c r="AE11" t="str">
        <f>IF(A11&lt;('2. Syöttöarvot ja tulokset'!$B$21+1),-'2. Syöttöarvot ja tulokset'!$B$122*A11," ")</f>
        <v xml:space="preserve"> </v>
      </c>
      <c r="AF11" t="e">
        <f>IF(A11&lt;('2. Syöttöarvot ja tulokset'!$B$21+1),AE11/1000,NA())</f>
        <v>#N/A</v>
      </c>
    </row>
    <row r="12" spans="1:32" x14ac:dyDescent="0.35">
      <c r="A12">
        <f t="shared" si="0"/>
        <v>7</v>
      </c>
      <c r="B12" t="str">
        <f>IF(A12&lt;('2. Syöttöarvot ja tulokset'!$B$21+1),A12," ")</f>
        <v xml:space="preserve"> </v>
      </c>
      <c r="C12" s="4" t="str">
        <f>IF(A12&lt;('2. Syöttöarvot ja tulokset'!$B$21+1),'2. Syöttöarvot ja tulokset'!$B$99+'2. Syöttöarvot ja tulokset'!$B$101," ")</f>
        <v xml:space="preserve"> </v>
      </c>
      <c r="D12" s="4" t="e">
        <f>IF(A12&lt;('2. Syöttöarvot ja tulokset'!$B$21+1),D11+C12,NA())</f>
        <v>#N/A</v>
      </c>
      <c r="E12" s="4" t="str">
        <f>IF(B12&lt;('2. Syöttöarvot ja tulokset'!$B$21+1),C12/((1+$P$2)^A12)," ")</f>
        <v xml:space="preserve"> </v>
      </c>
      <c r="F12" s="4" t="str">
        <f>IF(A12&lt;('2. Syöttöarvot ja tulokset'!$B$21+1),F11+E12," ")</f>
        <v xml:space="preserve"> </v>
      </c>
      <c r="G12" s="4" t="str">
        <f>IF(A12&lt;('2. Syöttöarvot ja tulokset'!$B$21+1),G11*(1+'2. Syöttöarvot ja tulokset'!$B$46)," ")</f>
        <v xml:space="preserve"> </v>
      </c>
      <c r="H12" s="4" t="str">
        <f>IF(A12&lt;('2. Syöttöarvot ja tulokset'!$B$21+1),H11*(1+'2. Syöttöarvot ja tulokset'!$B$58)," ")</f>
        <v xml:space="preserve"> </v>
      </c>
      <c r="I12" s="4" t="str">
        <f>IF(A12&lt;('2. Syöttöarvot ja tulokset'!$B$21+1),I11*(1+'2. Syöttöarvot ja tulokset'!$B$34)," ")</f>
        <v xml:space="preserve"> </v>
      </c>
      <c r="J12" s="4" t="str">
        <f>IF(A12&lt;('2. Syöttöarvot ja tulokset'!$B$21+1),J11*(1+'2. Syöttöarvot ja tulokset'!$B$68)," ")</f>
        <v xml:space="preserve"> </v>
      </c>
      <c r="K12" s="4" t="e">
        <f>IF('Solution 1, (hidden) (2)'!A12&lt;('2. Syöttöarvot ja tulokset'!$B$21+1),K11+(G12+I12+H12+J12),NA())</f>
        <v>#N/A</v>
      </c>
      <c r="L12" s="4" t="e">
        <f>IF(A12&lt;('2. Syöttöarvot ja tulokset'!$B$21+1),L11,NA())</f>
        <v>#N/A</v>
      </c>
      <c r="M12" s="4" t="str">
        <f>IF(A12&lt;('2. Syöttöarvot ja tulokset'!$B$21+1),'2. Syöttöarvot ja tulokset'!$B$75*'2. Syöttöarvot ja tulokset'!$B$73," ")</f>
        <v xml:space="preserve"> </v>
      </c>
      <c r="N12" s="4" t="str">
        <f>IF(A12&lt;('2. Syöttöarvot ja tulokset'!$B$21+1),M12/((1+$P$2)^A12)," ")</f>
        <v xml:space="preserve"> </v>
      </c>
      <c r="O12" s="4" t="str">
        <f>IF(A12&lt;('2. Syöttöarvot ja tulokset'!$B$21+1),'2. Syöttöarvot ja tulokset'!$B$73*'2. Syöttöarvot ja tulokset'!$B$75+O11," ")</f>
        <v xml:space="preserve"> </v>
      </c>
      <c r="P12" s="4" t="str">
        <f>IF(A12&lt;('2. Syöttöarvot ja tulokset'!$B$21+1),(G12+I12+H12+J12)/((1+$P$2)^A12)," ")</f>
        <v xml:space="preserve"> </v>
      </c>
      <c r="Q12" s="4" t="str">
        <f>IF(A12&lt;('2. Syöttöarvot ja tulokset'!$B$21+1),Q11+P12," ")</f>
        <v xml:space="preserve"> </v>
      </c>
      <c r="R12" s="4" t="e">
        <f>IF(A12&lt;('2. Syöttöarvot ja tulokset'!$B$21+1),R11+G12+I12+H12+J12+T12-$V$6,NA())</f>
        <v>#N/A</v>
      </c>
      <c r="S12" s="4" t="str">
        <f>IF(A12&lt;('2. Syöttöarvot ja tulokset'!$B$21+1),'2. Syöttöarvot ja tulokset'!$B$79*(R11)," ")</f>
        <v xml:space="preserve"> </v>
      </c>
      <c r="T12" s="4">
        <f t="shared" si="1"/>
        <v>0</v>
      </c>
      <c r="U12" s="4" t="e">
        <f>IF(A12&lt;('2. Syöttöarvot ja tulokset'!$B$21+1),U11+(T12+I12+G12+H12+J12-$V$6)/((1+$P$2)^A12),NA())</f>
        <v>#N/A</v>
      </c>
      <c r="V12" s="4" t="str">
        <f>IF(A12&lt;('2. Syöttöarvot ja tulokset'!$B$21+1),V11+('2. Syöttöarvot ja tulokset'!$B$75*'2. Syöttöarvot ja tulokset'!$B$73)," ")</f>
        <v xml:space="preserve"> </v>
      </c>
      <c r="W12" s="4" t="e">
        <f>IF(A12&lt;('2. Syöttöarvot ja tulokset'!$B$21+1),W11+C12+Y12-$V$6,NA())</f>
        <v>#N/A</v>
      </c>
      <c r="X12" s="4" t="str">
        <f>IF(A12&lt;('2. Syöttöarvot ja tulokset'!$B$21+1),'2. Syöttöarvot ja tulokset'!$B$79*W11," ")</f>
        <v xml:space="preserve"> </v>
      </c>
      <c r="Y12" s="4">
        <f t="shared" si="2"/>
        <v>0</v>
      </c>
      <c r="Z12" s="4" t="e">
        <f>IF(A12&lt;('2. Syöttöarvot ja tulokset'!$B$21+1),Z11+(C12-$V$6+Y12)/((1+$P$2)^A12),NA())</f>
        <v>#N/A</v>
      </c>
      <c r="AA12" s="4" t="str">
        <f>IF(A12&lt;('2. Syöttöarvot ja tulokset'!$B$21+1),AA11+(G12+I12+H12+T12-$V$6)," ")</f>
        <v xml:space="preserve"> </v>
      </c>
      <c r="AB12" s="20" t="e">
        <f>IF(A12&lt;('2. Syöttöarvot ja tulokset'!$B$21+1),AA12/L12,NA())</f>
        <v>#N/A</v>
      </c>
      <c r="AC12" s="29" t="str">
        <f>IF(A12&lt;('2. Syöttöarvot ja tulokset'!$B$21+1),AC11+(C12+Y12-$V$6)," ")</f>
        <v xml:space="preserve"> </v>
      </c>
      <c r="AD12" s="20" t="e">
        <f>IF(A12&lt;('2. Syöttöarvot ja tulokset'!$B$21+1),AC12/L12,NA())</f>
        <v>#N/A</v>
      </c>
      <c r="AE12" t="str">
        <f>IF(A12&lt;('2. Syöttöarvot ja tulokset'!$B$21+1),-'2. Syöttöarvot ja tulokset'!$B$122*A12," ")</f>
        <v xml:space="preserve"> </v>
      </c>
      <c r="AF12" t="e">
        <f>IF(A12&lt;('2. Syöttöarvot ja tulokset'!$B$21+1),AE12/1000,NA())</f>
        <v>#N/A</v>
      </c>
    </row>
    <row r="13" spans="1:32" x14ac:dyDescent="0.35">
      <c r="A13">
        <f t="shared" si="0"/>
        <v>8</v>
      </c>
      <c r="B13" t="str">
        <f>IF(A13&lt;('2. Syöttöarvot ja tulokset'!$B$21+1),A13," ")</f>
        <v xml:space="preserve"> </v>
      </c>
      <c r="C13" s="4" t="str">
        <f>IF(A13&lt;('2. Syöttöarvot ja tulokset'!$B$21+1),'2. Syöttöarvot ja tulokset'!$B$99+'2. Syöttöarvot ja tulokset'!$B$101," ")</f>
        <v xml:space="preserve"> </v>
      </c>
      <c r="D13" s="4" t="e">
        <f>IF(A13&lt;('2. Syöttöarvot ja tulokset'!$B$21+1),D12+C13,NA())</f>
        <v>#N/A</v>
      </c>
      <c r="E13" s="4" t="str">
        <f>IF(B13&lt;('2. Syöttöarvot ja tulokset'!$B$21+1),C13/((1+$P$2)^A13)," ")</f>
        <v xml:space="preserve"> </v>
      </c>
      <c r="F13" s="4" t="str">
        <f>IF(A13&lt;('2. Syöttöarvot ja tulokset'!$B$21+1),F12+E13," ")</f>
        <v xml:space="preserve"> </v>
      </c>
      <c r="G13" s="4" t="str">
        <f>IF(A13&lt;('2. Syöttöarvot ja tulokset'!$B$21+1),G12*(1+'2. Syöttöarvot ja tulokset'!$B$46)," ")</f>
        <v xml:space="preserve"> </v>
      </c>
      <c r="H13" s="4" t="str">
        <f>IF(A13&lt;('2. Syöttöarvot ja tulokset'!$B$21+1),H12*(1+'2. Syöttöarvot ja tulokset'!$B$58)," ")</f>
        <v xml:space="preserve"> </v>
      </c>
      <c r="I13" s="4" t="str">
        <f>IF(A13&lt;('2. Syöttöarvot ja tulokset'!$B$21+1),I12*(1+'2. Syöttöarvot ja tulokset'!$B$34)," ")</f>
        <v xml:space="preserve"> </v>
      </c>
      <c r="J13" s="4" t="str">
        <f>IF(A13&lt;('2. Syöttöarvot ja tulokset'!$B$21+1),J12*(1+'2. Syöttöarvot ja tulokset'!$B$68)," ")</f>
        <v xml:space="preserve"> </v>
      </c>
      <c r="K13" s="4" t="e">
        <f>IF('Solution 1, (hidden) (2)'!A13&lt;('2. Syöttöarvot ja tulokset'!$B$21+1),K12+(G13+I13+H13+J13),NA())</f>
        <v>#N/A</v>
      </c>
      <c r="L13" s="4" t="e">
        <f>IF(A13&lt;('2. Syöttöarvot ja tulokset'!$B$21+1),L12,NA())</f>
        <v>#N/A</v>
      </c>
      <c r="M13" s="4" t="str">
        <f>IF(A13&lt;('2. Syöttöarvot ja tulokset'!$B$21+1),'2. Syöttöarvot ja tulokset'!$B$75*'2. Syöttöarvot ja tulokset'!$B$73," ")</f>
        <v xml:space="preserve"> </v>
      </c>
      <c r="N13" s="4" t="str">
        <f>IF(A13&lt;('2. Syöttöarvot ja tulokset'!$B$21+1),M13/((1+$P$2)^A13)," ")</f>
        <v xml:space="preserve"> </v>
      </c>
      <c r="O13" s="4" t="str">
        <f>IF(A13&lt;('2. Syöttöarvot ja tulokset'!$B$21+1),'2. Syöttöarvot ja tulokset'!$B$73*'2. Syöttöarvot ja tulokset'!$B$75+O12," ")</f>
        <v xml:space="preserve"> </v>
      </c>
      <c r="P13" s="4" t="str">
        <f>IF(A13&lt;('2. Syöttöarvot ja tulokset'!$B$21+1),(G13+I13+H13+J13)/((1+$P$2)^A13)," ")</f>
        <v xml:space="preserve"> </v>
      </c>
      <c r="Q13" s="4" t="str">
        <f>IF(A13&lt;('2. Syöttöarvot ja tulokset'!$B$21+1),Q12+P13," ")</f>
        <v xml:space="preserve"> </v>
      </c>
      <c r="R13" s="4" t="e">
        <f>IF(A13&lt;('2. Syöttöarvot ja tulokset'!$B$21+1),R12+G13+I13+H13+J13+T13-$V$6,NA())</f>
        <v>#N/A</v>
      </c>
      <c r="S13" s="4" t="str">
        <f>IF(A13&lt;('2. Syöttöarvot ja tulokset'!$B$21+1),'2. Syöttöarvot ja tulokset'!$B$79*(R12)," ")</f>
        <v xml:space="preserve"> </v>
      </c>
      <c r="T13" s="4">
        <f t="shared" si="1"/>
        <v>0</v>
      </c>
      <c r="U13" s="4" t="e">
        <f>IF(A13&lt;('2. Syöttöarvot ja tulokset'!$B$21+1),U12+(T13+I13+G13+H13+J13-$V$6)/((1+$P$2)^A13),NA())</f>
        <v>#N/A</v>
      </c>
      <c r="V13" s="4" t="str">
        <f>IF(A13&lt;('2. Syöttöarvot ja tulokset'!$B$21+1),V12+('2. Syöttöarvot ja tulokset'!$B$75*'2. Syöttöarvot ja tulokset'!$B$73)," ")</f>
        <v xml:space="preserve"> </v>
      </c>
      <c r="W13" s="4" t="e">
        <f>IF(A13&lt;('2. Syöttöarvot ja tulokset'!$B$21+1),W12+C13+Y13-$V$6,NA())</f>
        <v>#N/A</v>
      </c>
      <c r="X13" s="4" t="str">
        <f>IF(A13&lt;('2. Syöttöarvot ja tulokset'!$B$21+1),'2. Syöttöarvot ja tulokset'!$B$79*W12," ")</f>
        <v xml:space="preserve"> </v>
      </c>
      <c r="Y13" s="4">
        <f t="shared" si="2"/>
        <v>0</v>
      </c>
      <c r="Z13" s="4" t="e">
        <f>IF(A13&lt;('2. Syöttöarvot ja tulokset'!$B$21+1),Z12+(C13-$V$6+Y13)/((1+$P$2)^A13),NA())</f>
        <v>#N/A</v>
      </c>
      <c r="AA13" s="4" t="str">
        <f>IF(A13&lt;('2. Syöttöarvot ja tulokset'!$B$21+1),AA12+(G13+I13+H13+T13-$V$6)," ")</f>
        <v xml:space="preserve"> </v>
      </c>
      <c r="AB13" s="20" t="e">
        <f>IF(A13&lt;('2. Syöttöarvot ja tulokset'!$B$21+1),AA13/L13,NA())</f>
        <v>#N/A</v>
      </c>
      <c r="AC13" s="29" t="str">
        <f>IF(A13&lt;('2. Syöttöarvot ja tulokset'!$B$21+1),AC12+(C13+Y13-$V$6)," ")</f>
        <v xml:space="preserve"> </v>
      </c>
      <c r="AD13" s="20" t="e">
        <f>IF(A13&lt;('2. Syöttöarvot ja tulokset'!$B$21+1),AC13/L13,NA())</f>
        <v>#N/A</v>
      </c>
      <c r="AE13" t="str">
        <f>IF(A13&lt;('2. Syöttöarvot ja tulokset'!$B$21+1),-'2. Syöttöarvot ja tulokset'!$B$122*A13," ")</f>
        <v xml:space="preserve"> </v>
      </c>
      <c r="AF13" t="e">
        <f>IF(A13&lt;('2. Syöttöarvot ja tulokset'!$B$21+1),AE13/1000,NA())</f>
        <v>#N/A</v>
      </c>
    </row>
    <row r="14" spans="1:32" x14ac:dyDescent="0.35">
      <c r="A14">
        <f t="shared" si="0"/>
        <v>9</v>
      </c>
      <c r="B14" t="str">
        <f>IF(A14&lt;('2. Syöttöarvot ja tulokset'!$B$21+1),A14," ")</f>
        <v xml:space="preserve"> </v>
      </c>
      <c r="C14" s="4" t="str">
        <f>IF(A14&lt;('2. Syöttöarvot ja tulokset'!$B$21+1),'2. Syöttöarvot ja tulokset'!$B$99+'2. Syöttöarvot ja tulokset'!$B$101," ")</f>
        <v xml:space="preserve"> </v>
      </c>
      <c r="D14" s="4" t="e">
        <f>IF(A14&lt;('2. Syöttöarvot ja tulokset'!$B$21+1),D13+C14,NA())</f>
        <v>#N/A</v>
      </c>
      <c r="E14" s="4" t="str">
        <f>IF(B14&lt;('2. Syöttöarvot ja tulokset'!$B$21+1),C14/((1+$P$2)^A14)," ")</f>
        <v xml:space="preserve"> </v>
      </c>
      <c r="F14" s="4" t="str">
        <f>IF(A14&lt;('2. Syöttöarvot ja tulokset'!$B$21+1),F13+E14," ")</f>
        <v xml:space="preserve"> </v>
      </c>
      <c r="G14" s="4" t="str">
        <f>IF(A14&lt;('2. Syöttöarvot ja tulokset'!$B$21+1),G13*(1+'2. Syöttöarvot ja tulokset'!$B$46)," ")</f>
        <v xml:space="preserve"> </v>
      </c>
      <c r="H14" s="4" t="str">
        <f>IF(A14&lt;('2. Syöttöarvot ja tulokset'!$B$21+1),H13*(1+'2. Syöttöarvot ja tulokset'!$B$58)," ")</f>
        <v xml:space="preserve"> </v>
      </c>
      <c r="I14" s="4" t="str">
        <f>IF(A14&lt;('2. Syöttöarvot ja tulokset'!$B$21+1),I13*(1+'2. Syöttöarvot ja tulokset'!$B$34)," ")</f>
        <v xml:space="preserve"> </v>
      </c>
      <c r="J14" s="4" t="str">
        <f>IF(A14&lt;('2. Syöttöarvot ja tulokset'!$B$21+1),J13*(1+'2. Syöttöarvot ja tulokset'!$B$68)," ")</f>
        <v xml:space="preserve"> </v>
      </c>
      <c r="K14" s="4" t="e">
        <f>IF('Solution 1, (hidden) (2)'!A14&lt;('2. Syöttöarvot ja tulokset'!$B$21+1),K13+(G14+I14+H14+J14),NA())</f>
        <v>#N/A</v>
      </c>
      <c r="L14" s="4" t="e">
        <f>IF(A14&lt;('2. Syöttöarvot ja tulokset'!$B$21+1),L13,NA())</f>
        <v>#N/A</v>
      </c>
      <c r="M14" s="4" t="str">
        <f>IF(A14&lt;('2. Syöttöarvot ja tulokset'!$B$21+1),'2. Syöttöarvot ja tulokset'!$B$75*'2. Syöttöarvot ja tulokset'!$B$73," ")</f>
        <v xml:space="preserve"> </v>
      </c>
      <c r="N14" s="4" t="str">
        <f>IF(A14&lt;('2. Syöttöarvot ja tulokset'!$B$21+1),M14/((1+$P$2)^A14)," ")</f>
        <v xml:space="preserve"> </v>
      </c>
      <c r="O14" s="4" t="str">
        <f>IF(A14&lt;('2. Syöttöarvot ja tulokset'!$B$21+1),'2. Syöttöarvot ja tulokset'!$B$73*'2. Syöttöarvot ja tulokset'!$B$75+O13," ")</f>
        <v xml:space="preserve"> </v>
      </c>
      <c r="P14" s="4" t="str">
        <f>IF(A14&lt;('2. Syöttöarvot ja tulokset'!$B$21+1),(G14+I14+H14+J14)/((1+$P$2)^A14)," ")</f>
        <v xml:space="preserve"> </v>
      </c>
      <c r="Q14" s="4" t="str">
        <f>IF(A14&lt;('2. Syöttöarvot ja tulokset'!$B$21+1),Q13+P14," ")</f>
        <v xml:space="preserve"> </v>
      </c>
      <c r="R14" s="4" t="e">
        <f>IF(A14&lt;('2. Syöttöarvot ja tulokset'!$B$21+1),R13+G14+I14+H14+J14+T14-$V$6,NA())</f>
        <v>#N/A</v>
      </c>
      <c r="S14" s="4" t="str">
        <f>IF(A14&lt;('2. Syöttöarvot ja tulokset'!$B$21+1),'2. Syöttöarvot ja tulokset'!$B$79*(R13)," ")</f>
        <v xml:space="preserve"> </v>
      </c>
      <c r="T14" s="4">
        <f t="shared" si="1"/>
        <v>0</v>
      </c>
      <c r="U14" s="4" t="e">
        <f>IF(A14&lt;('2. Syöttöarvot ja tulokset'!$B$21+1),U13+(T14+I14+G14+H14+J14-$V$6)/((1+$P$2)^A14),NA())</f>
        <v>#N/A</v>
      </c>
      <c r="V14" s="4" t="str">
        <f>IF(A14&lt;('2. Syöttöarvot ja tulokset'!$B$21+1),V13+('2. Syöttöarvot ja tulokset'!$B$75*'2. Syöttöarvot ja tulokset'!$B$73)," ")</f>
        <v xml:space="preserve"> </v>
      </c>
      <c r="W14" s="4" t="e">
        <f>IF(A14&lt;('2. Syöttöarvot ja tulokset'!$B$21+1),W13+C14+Y14-$V$6,NA())</f>
        <v>#N/A</v>
      </c>
      <c r="X14" s="4" t="str">
        <f>IF(A14&lt;('2. Syöttöarvot ja tulokset'!$B$21+1),'2. Syöttöarvot ja tulokset'!$B$79*W13," ")</f>
        <v xml:space="preserve"> </v>
      </c>
      <c r="Y14" s="4">
        <f t="shared" si="2"/>
        <v>0</v>
      </c>
      <c r="Z14" s="4" t="e">
        <f>IF(A14&lt;('2. Syöttöarvot ja tulokset'!$B$21+1),Z13+(C14-$V$6+Y14)/((1+$P$2)^A14),NA())</f>
        <v>#N/A</v>
      </c>
      <c r="AA14" s="4" t="str">
        <f>IF(A14&lt;('2. Syöttöarvot ja tulokset'!$B$21+1),AA13+(G14+I14+H14+T14-$V$6)," ")</f>
        <v xml:space="preserve"> </v>
      </c>
      <c r="AB14" s="20" t="e">
        <f>IF(A14&lt;('2. Syöttöarvot ja tulokset'!$B$21+1),AA14/L14,NA())</f>
        <v>#N/A</v>
      </c>
      <c r="AC14" s="29" t="str">
        <f>IF(A14&lt;('2. Syöttöarvot ja tulokset'!$B$21+1),AC13+(C14+Y14-$V$6)," ")</f>
        <v xml:space="preserve"> </v>
      </c>
      <c r="AD14" s="20" t="e">
        <f>IF(A14&lt;('2. Syöttöarvot ja tulokset'!$B$21+1),AC14/L14,NA())</f>
        <v>#N/A</v>
      </c>
      <c r="AE14" t="str">
        <f>IF(A14&lt;('2. Syöttöarvot ja tulokset'!$B$21+1),-'2. Syöttöarvot ja tulokset'!$B$122*A14," ")</f>
        <v xml:space="preserve"> </v>
      </c>
      <c r="AF14" t="e">
        <f>IF(A14&lt;('2. Syöttöarvot ja tulokset'!$B$21+1),AE14/1000,NA())</f>
        <v>#N/A</v>
      </c>
    </row>
    <row r="15" spans="1:32" x14ac:dyDescent="0.35">
      <c r="A15">
        <f t="shared" si="0"/>
        <v>10</v>
      </c>
      <c r="B15" t="str">
        <f>IF(A15&lt;('2. Syöttöarvot ja tulokset'!$B$21+1),A15," ")</f>
        <v xml:space="preserve"> </v>
      </c>
      <c r="C15" s="4" t="str">
        <f>IF(A15&lt;('2. Syöttöarvot ja tulokset'!$B$21+1),'2. Syöttöarvot ja tulokset'!$B$99+'2. Syöttöarvot ja tulokset'!$B$101," ")</f>
        <v xml:space="preserve"> </v>
      </c>
      <c r="D15" s="4" t="e">
        <f>IF(A15&lt;('2. Syöttöarvot ja tulokset'!$B$21+1),D14+C15,NA())</f>
        <v>#N/A</v>
      </c>
      <c r="E15" s="4" t="str">
        <f>IF(B15&lt;('2. Syöttöarvot ja tulokset'!$B$21+1),C15/((1+$P$2)^A15)," ")</f>
        <v xml:space="preserve"> </v>
      </c>
      <c r="F15" s="4" t="str">
        <f>IF(A15&lt;('2. Syöttöarvot ja tulokset'!$B$21+1),F14+E15," ")</f>
        <v xml:space="preserve"> </v>
      </c>
      <c r="G15" s="4" t="str">
        <f>IF(A15&lt;('2. Syöttöarvot ja tulokset'!$B$21+1),G14*(1+'2. Syöttöarvot ja tulokset'!$B$46)," ")</f>
        <v xml:space="preserve"> </v>
      </c>
      <c r="H15" s="4" t="str">
        <f>IF(A15&lt;('2. Syöttöarvot ja tulokset'!$B$21+1),H14*(1+'2. Syöttöarvot ja tulokset'!$B$58)," ")</f>
        <v xml:space="preserve"> </v>
      </c>
      <c r="I15" s="4" t="str">
        <f>IF(A15&lt;('2. Syöttöarvot ja tulokset'!$B$21+1),I14*(1+'2. Syöttöarvot ja tulokset'!$B$34)," ")</f>
        <v xml:space="preserve"> </v>
      </c>
      <c r="J15" s="4" t="str">
        <f>IF(A15&lt;('2. Syöttöarvot ja tulokset'!$B$21+1),J14*(1+'2. Syöttöarvot ja tulokset'!$B$68)," ")</f>
        <v xml:space="preserve"> </v>
      </c>
      <c r="K15" s="4" t="e">
        <f>IF('Solution 1, (hidden) (2)'!A15&lt;('2. Syöttöarvot ja tulokset'!$B$21+1),K14+(G15+I15+H15+J15),NA())</f>
        <v>#N/A</v>
      </c>
      <c r="L15" s="4" t="e">
        <f>IF(A15&lt;('2. Syöttöarvot ja tulokset'!$B$21+1),L14,NA())</f>
        <v>#N/A</v>
      </c>
      <c r="M15" s="4" t="str">
        <f>IF(A15&lt;('2. Syöttöarvot ja tulokset'!$B$21+1),'2. Syöttöarvot ja tulokset'!$B$75*'2. Syöttöarvot ja tulokset'!$B$73," ")</f>
        <v xml:space="preserve"> </v>
      </c>
      <c r="N15" s="4" t="str">
        <f>IF(A15&lt;('2. Syöttöarvot ja tulokset'!$B$21+1),M15/((1+$P$2)^A15)," ")</f>
        <v xml:space="preserve"> </v>
      </c>
      <c r="O15" s="4" t="str">
        <f>IF(A15&lt;('2. Syöttöarvot ja tulokset'!$B$21+1),'2. Syöttöarvot ja tulokset'!$B$73*'2. Syöttöarvot ja tulokset'!$B$75+O14," ")</f>
        <v xml:space="preserve"> </v>
      </c>
      <c r="P15" s="4" t="str">
        <f>IF(A15&lt;('2. Syöttöarvot ja tulokset'!$B$21+1),(G15+I15+H15+J15)/((1+$P$2)^A15)," ")</f>
        <v xml:space="preserve"> </v>
      </c>
      <c r="Q15" s="4" t="str">
        <f>IF(A15&lt;('2. Syöttöarvot ja tulokset'!$B$21+1),Q14+P15," ")</f>
        <v xml:space="preserve"> </v>
      </c>
      <c r="R15" s="4" t="e">
        <f>IF(A15&lt;('2. Syöttöarvot ja tulokset'!$B$21+1),R14+G15+I15+H15+J15+T15-$V$6,NA())</f>
        <v>#N/A</v>
      </c>
      <c r="S15" s="4" t="str">
        <f>IF(A15&lt;('2. Syöttöarvot ja tulokset'!$B$21+1),'2. Syöttöarvot ja tulokset'!$B$79*(R14)," ")</f>
        <v xml:space="preserve"> </v>
      </c>
      <c r="T15" s="4">
        <f t="shared" si="1"/>
        <v>0</v>
      </c>
      <c r="U15" s="4" t="e">
        <f>IF(A15&lt;('2. Syöttöarvot ja tulokset'!$B$21+1),U14+(T15+I15+G15+H15+J15-$V$6)/((1+$P$2)^A15),NA())</f>
        <v>#N/A</v>
      </c>
      <c r="V15" s="4" t="str">
        <f>IF(A15&lt;('2. Syöttöarvot ja tulokset'!$B$21+1),V14+('2. Syöttöarvot ja tulokset'!$B$75*'2. Syöttöarvot ja tulokset'!$B$73)," ")</f>
        <v xml:space="preserve"> </v>
      </c>
      <c r="W15" s="4" t="e">
        <f>IF(A15&lt;('2. Syöttöarvot ja tulokset'!$B$21+1),W14+C15+Y15-$V$6,NA())</f>
        <v>#N/A</v>
      </c>
      <c r="X15" s="4" t="str">
        <f>IF(A15&lt;('2. Syöttöarvot ja tulokset'!$B$21+1),'2. Syöttöarvot ja tulokset'!$B$79*W14," ")</f>
        <v xml:space="preserve"> </v>
      </c>
      <c r="Y15" s="4">
        <f t="shared" si="2"/>
        <v>0</v>
      </c>
      <c r="Z15" s="4" t="e">
        <f>IF(A15&lt;('2. Syöttöarvot ja tulokset'!$B$21+1),Z14+(C15-$V$6+Y15)/((1+$P$2)^A15),NA())</f>
        <v>#N/A</v>
      </c>
      <c r="AA15" s="4" t="str">
        <f>IF(A15&lt;('2. Syöttöarvot ja tulokset'!$B$21+1),AA14+(G15+I15+H15+T15-$V$6)," ")</f>
        <v xml:space="preserve"> </v>
      </c>
      <c r="AB15" s="20" t="e">
        <f>IF(A15&lt;('2. Syöttöarvot ja tulokset'!$B$21+1),AA15/L15,NA())</f>
        <v>#N/A</v>
      </c>
      <c r="AC15" s="29" t="str">
        <f>IF(A15&lt;('2. Syöttöarvot ja tulokset'!$B$21+1),AC14+(C15+Y15-$V$6)," ")</f>
        <v xml:space="preserve"> </v>
      </c>
      <c r="AD15" s="20" t="e">
        <f>IF(A15&lt;('2. Syöttöarvot ja tulokset'!$B$21+1),AC15/L15,NA())</f>
        <v>#N/A</v>
      </c>
      <c r="AE15" t="str">
        <f>IF(A15&lt;('2. Syöttöarvot ja tulokset'!$B$21+1),-'2. Syöttöarvot ja tulokset'!$B$122*A15," ")</f>
        <v xml:space="preserve"> </v>
      </c>
      <c r="AF15" t="e">
        <f>IF(A15&lt;('2. Syöttöarvot ja tulokset'!$B$21+1),AE15/1000,NA())</f>
        <v>#N/A</v>
      </c>
    </row>
    <row r="16" spans="1:32" x14ac:dyDescent="0.35">
      <c r="A16">
        <f t="shared" si="0"/>
        <v>11</v>
      </c>
      <c r="B16" t="str">
        <f>IF(A16&lt;('2. Syöttöarvot ja tulokset'!$B$21+1),A16," ")</f>
        <v xml:space="preserve"> </v>
      </c>
      <c r="C16" s="4" t="str">
        <f>IF(A16&lt;('2. Syöttöarvot ja tulokset'!$B$21+1),'2. Syöttöarvot ja tulokset'!$B$99+'2. Syöttöarvot ja tulokset'!$B$101," ")</f>
        <v xml:space="preserve"> </v>
      </c>
      <c r="D16" s="4" t="e">
        <f>IF(A16&lt;('2. Syöttöarvot ja tulokset'!$B$21+1),D15+C16,NA())</f>
        <v>#N/A</v>
      </c>
      <c r="E16" s="4" t="str">
        <f>IF(B16&lt;('2. Syöttöarvot ja tulokset'!$B$21+1),C16/((1+$P$2)^A16)," ")</f>
        <v xml:space="preserve"> </v>
      </c>
      <c r="F16" s="4" t="str">
        <f>IF(A16&lt;('2. Syöttöarvot ja tulokset'!$B$21+1),F15+E16," ")</f>
        <v xml:space="preserve"> </v>
      </c>
      <c r="G16" s="4" t="str">
        <f>IF(A16&lt;('2. Syöttöarvot ja tulokset'!$B$21+1),G15*(1+'2. Syöttöarvot ja tulokset'!$B$46)," ")</f>
        <v xml:space="preserve"> </v>
      </c>
      <c r="H16" s="4" t="str">
        <f>IF(A16&lt;('2. Syöttöarvot ja tulokset'!$B$21+1),H15*(1+'2. Syöttöarvot ja tulokset'!$B$58)," ")</f>
        <v xml:space="preserve"> </v>
      </c>
      <c r="I16" s="4" t="str">
        <f>IF(A16&lt;('2. Syöttöarvot ja tulokset'!$B$21+1),I15*(1+'2. Syöttöarvot ja tulokset'!$B$34)," ")</f>
        <v xml:space="preserve"> </v>
      </c>
      <c r="J16" s="4" t="str">
        <f>IF(A16&lt;('2. Syöttöarvot ja tulokset'!$B$21+1),J15*(1+'2. Syöttöarvot ja tulokset'!$B$68)," ")</f>
        <v xml:space="preserve"> </v>
      </c>
      <c r="K16" s="4" t="e">
        <f>IF('Solution 1, (hidden) (2)'!A16&lt;('2. Syöttöarvot ja tulokset'!$B$21+1),K15+(G16+I16+H16+J16),NA())</f>
        <v>#N/A</v>
      </c>
      <c r="L16" s="4" t="e">
        <f>IF(A16&lt;('2. Syöttöarvot ja tulokset'!$B$21+1),L15,NA())</f>
        <v>#N/A</v>
      </c>
      <c r="M16" s="4" t="str">
        <f>IF(A16&lt;('2. Syöttöarvot ja tulokset'!$B$21+1),'2. Syöttöarvot ja tulokset'!$B$75*'2. Syöttöarvot ja tulokset'!$B$73," ")</f>
        <v xml:space="preserve"> </v>
      </c>
      <c r="N16" s="4" t="str">
        <f>IF(A16&lt;('2. Syöttöarvot ja tulokset'!$B$21+1),M16/((1+$P$2)^A16)," ")</f>
        <v xml:space="preserve"> </v>
      </c>
      <c r="O16" s="4" t="str">
        <f>IF(A16&lt;('2. Syöttöarvot ja tulokset'!$B$21+1),'2. Syöttöarvot ja tulokset'!$B$73*'2. Syöttöarvot ja tulokset'!$B$75+O15," ")</f>
        <v xml:space="preserve"> </v>
      </c>
      <c r="P16" s="4" t="str">
        <f>IF(A16&lt;('2. Syöttöarvot ja tulokset'!$B$21+1),(G16+I16+H16+J16)/((1+$P$2)^A16)," ")</f>
        <v xml:space="preserve"> </v>
      </c>
      <c r="Q16" s="4" t="str">
        <f>IF(A16&lt;('2. Syöttöarvot ja tulokset'!$B$21+1),Q15+P16," ")</f>
        <v xml:space="preserve"> </v>
      </c>
      <c r="R16" s="4" t="e">
        <f>IF(A16&lt;('2. Syöttöarvot ja tulokset'!$B$21+1),R15+G16+I16+H16+J16+T16-$V$6,NA())</f>
        <v>#N/A</v>
      </c>
      <c r="S16" s="4" t="str">
        <f>IF(A16&lt;('2. Syöttöarvot ja tulokset'!$B$21+1),'2. Syöttöarvot ja tulokset'!$B$79*(R15)," ")</f>
        <v xml:space="preserve"> </v>
      </c>
      <c r="T16" s="4">
        <f t="shared" si="1"/>
        <v>0</v>
      </c>
      <c r="U16" s="4" t="e">
        <f>IF(A16&lt;('2. Syöttöarvot ja tulokset'!$B$21+1),U15+(T16+I16+G16+H16+J16-$V$6)/((1+$P$2)^A16),NA())</f>
        <v>#N/A</v>
      </c>
      <c r="V16" s="4" t="str">
        <f>IF(A16&lt;('2. Syöttöarvot ja tulokset'!$B$21+1),V15+('2. Syöttöarvot ja tulokset'!$B$75*'2. Syöttöarvot ja tulokset'!$B$73)," ")</f>
        <v xml:space="preserve"> </v>
      </c>
      <c r="W16" s="4" t="e">
        <f>IF(A16&lt;('2. Syöttöarvot ja tulokset'!$B$21+1),W15+C16+Y16-$V$6,NA())</f>
        <v>#N/A</v>
      </c>
      <c r="X16" s="4" t="str">
        <f>IF(A16&lt;('2. Syöttöarvot ja tulokset'!$B$21+1),'2. Syöttöarvot ja tulokset'!$B$79*W15," ")</f>
        <v xml:space="preserve"> </v>
      </c>
      <c r="Y16" s="4">
        <f t="shared" si="2"/>
        <v>0</v>
      </c>
      <c r="Z16" s="4" t="e">
        <f>IF(A16&lt;('2. Syöttöarvot ja tulokset'!$B$21+1),Z15+(C16-$V$6+Y16)/((1+$P$2)^A16),NA())</f>
        <v>#N/A</v>
      </c>
      <c r="AA16" s="4" t="str">
        <f>IF(A16&lt;('2. Syöttöarvot ja tulokset'!$B$21+1),AA15+(G16+I16+H16+T16-$V$6)," ")</f>
        <v xml:space="preserve"> </v>
      </c>
      <c r="AB16" s="20" t="e">
        <f>IF(A16&lt;('2. Syöttöarvot ja tulokset'!$B$21+1),AA16/L16,NA())</f>
        <v>#N/A</v>
      </c>
      <c r="AC16" s="29" t="str">
        <f>IF(A16&lt;('2. Syöttöarvot ja tulokset'!$B$21+1),AC15+(C16+Y16-$V$6)," ")</f>
        <v xml:space="preserve"> </v>
      </c>
      <c r="AD16" s="20" t="e">
        <f>IF(A16&lt;('2. Syöttöarvot ja tulokset'!$B$21+1),AC16/L16,NA())</f>
        <v>#N/A</v>
      </c>
      <c r="AE16" t="str">
        <f>IF(A16&lt;('2. Syöttöarvot ja tulokset'!$B$21+1),-'2. Syöttöarvot ja tulokset'!$B$122*A16," ")</f>
        <v xml:space="preserve"> </v>
      </c>
      <c r="AF16" t="e">
        <f>IF(A16&lt;('2. Syöttöarvot ja tulokset'!$B$21+1),AE16/1000,NA())</f>
        <v>#N/A</v>
      </c>
    </row>
    <row r="17" spans="1:32" x14ac:dyDescent="0.35">
      <c r="A17">
        <f t="shared" si="0"/>
        <v>12</v>
      </c>
      <c r="B17" t="str">
        <f>IF(A17&lt;('2. Syöttöarvot ja tulokset'!$B$21+1),A17," ")</f>
        <v xml:space="preserve"> </v>
      </c>
      <c r="C17" s="4" t="str">
        <f>IF(A17&lt;('2. Syöttöarvot ja tulokset'!$B$21+1),'2. Syöttöarvot ja tulokset'!$B$99+'2. Syöttöarvot ja tulokset'!$B$101," ")</f>
        <v xml:space="preserve"> </v>
      </c>
      <c r="D17" s="4" t="e">
        <f>IF(A17&lt;('2. Syöttöarvot ja tulokset'!$B$21+1),D16+C17,NA())</f>
        <v>#N/A</v>
      </c>
      <c r="E17" s="4" t="str">
        <f>IF(B17&lt;('2. Syöttöarvot ja tulokset'!$B$21+1),C17/((1+$P$2)^A17)," ")</f>
        <v xml:space="preserve"> </v>
      </c>
      <c r="F17" s="4" t="str">
        <f>IF(A17&lt;('2. Syöttöarvot ja tulokset'!$B$21+1),F16+E17," ")</f>
        <v xml:space="preserve"> </v>
      </c>
      <c r="G17" s="4" t="str">
        <f>IF(A17&lt;('2. Syöttöarvot ja tulokset'!$B$21+1),G16*(1+'2. Syöttöarvot ja tulokset'!$B$46)," ")</f>
        <v xml:space="preserve"> </v>
      </c>
      <c r="H17" s="4" t="str">
        <f>IF(A17&lt;('2. Syöttöarvot ja tulokset'!$B$21+1),H16*(1+'2. Syöttöarvot ja tulokset'!$B$58)," ")</f>
        <v xml:space="preserve"> </v>
      </c>
      <c r="I17" s="4" t="str">
        <f>IF(A17&lt;('2. Syöttöarvot ja tulokset'!$B$21+1),I16*(1+'2. Syöttöarvot ja tulokset'!$B$34)," ")</f>
        <v xml:space="preserve"> </v>
      </c>
      <c r="J17" s="4" t="str">
        <f>IF(A17&lt;('2. Syöttöarvot ja tulokset'!$B$21+1),J16*(1+'2. Syöttöarvot ja tulokset'!$B$68)," ")</f>
        <v xml:space="preserve"> </v>
      </c>
      <c r="K17" s="4" t="e">
        <f>IF('Solution 1, (hidden) (2)'!A17&lt;('2. Syöttöarvot ja tulokset'!$B$21+1),K16+(G17+I17+H17+J17),NA())</f>
        <v>#N/A</v>
      </c>
      <c r="L17" s="4" t="e">
        <f>IF(A17&lt;('2. Syöttöarvot ja tulokset'!$B$21+1),L16,NA())</f>
        <v>#N/A</v>
      </c>
      <c r="M17" s="4" t="str">
        <f>IF(A17&lt;('2. Syöttöarvot ja tulokset'!$B$21+1),'2. Syöttöarvot ja tulokset'!$B$75*'2. Syöttöarvot ja tulokset'!$B$73," ")</f>
        <v xml:space="preserve"> </v>
      </c>
      <c r="N17" s="4" t="str">
        <f>IF(A17&lt;('2. Syöttöarvot ja tulokset'!$B$21+1),M17/((1+$P$2)^A17)," ")</f>
        <v xml:space="preserve"> </v>
      </c>
      <c r="O17" s="4" t="str">
        <f>IF(A17&lt;('2. Syöttöarvot ja tulokset'!$B$21+1),'2. Syöttöarvot ja tulokset'!$B$73*'2. Syöttöarvot ja tulokset'!$B$75+O16," ")</f>
        <v xml:space="preserve"> </v>
      </c>
      <c r="P17" s="4" t="str">
        <f>IF(A17&lt;('2. Syöttöarvot ja tulokset'!$B$21+1),(G17+I17+H17+J17)/((1+$P$2)^A17)," ")</f>
        <v xml:space="preserve"> </v>
      </c>
      <c r="Q17" s="4" t="str">
        <f>IF(A17&lt;('2. Syöttöarvot ja tulokset'!$B$21+1),Q16+P17," ")</f>
        <v xml:space="preserve"> </v>
      </c>
      <c r="R17" s="4" t="e">
        <f>IF(A17&lt;('2. Syöttöarvot ja tulokset'!$B$21+1),R16+G17+I17+H17+J17+T17-$V$6,NA())</f>
        <v>#N/A</v>
      </c>
      <c r="S17" s="4" t="str">
        <f>IF(A17&lt;('2. Syöttöarvot ja tulokset'!$B$21+1),'2. Syöttöarvot ja tulokset'!$B$79*(R16)," ")</f>
        <v xml:space="preserve"> </v>
      </c>
      <c r="T17" s="4">
        <f t="shared" si="1"/>
        <v>0</v>
      </c>
      <c r="U17" s="4" t="e">
        <f>IF(A17&lt;('2. Syöttöarvot ja tulokset'!$B$21+1),U16+(T17+I17+G17+H17+J17-$V$6)/((1+$P$2)^A17),NA())</f>
        <v>#N/A</v>
      </c>
      <c r="V17" s="4" t="str">
        <f>IF(A17&lt;('2. Syöttöarvot ja tulokset'!$B$21+1),V16+('2. Syöttöarvot ja tulokset'!$B$75*'2. Syöttöarvot ja tulokset'!$B$73)," ")</f>
        <v xml:space="preserve"> </v>
      </c>
      <c r="W17" s="4" t="e">
        <f>IF(A17&lt;('2. Syöttöarvot ja tulokset'!$B$21+1),W16+C17+Y17-$V$6,NA())</f>
        <v>#N/A</v>
      </c>
      <c r="X17" s="4" t="str">
        <f>IF(A17&lt;('2. Syöttöarvot ja tulokset'!$B$21+1),'2. Syöttöarvot ja tulokset'!$B$79*W16," ")</f>
        <v xml:space="preserve"> </v>
      </c>
      <c r="Y17" s="4">
        <f t="shared" si="2"/>
        <v>0</v>
      </c>
      <c r="Z17" s="4" t="e">
        <f>IF(A17&lt;('2. Syöttöarvot ja tulokset'!$B$21+1),Z16+(C17-$V$6+Y17)/((1+$P$2)^A17),NA())</f>
        <v>#N/A</v>
      </c>
      <c r="AA17" s="4" t="str">
        <f>IF(A17&lt;('2. Syöttöarvot ja tulokset'!$B$21+1),AA16+(G17+I17+H17+T17-$V$6)," ")</f>
        <v xml:space="preserve"> </v>
      </c>
      <c r="AB17" s="20" t="e">
        <f>IF(A17&lt;('2. Syöttöarvot ja tulokset'!$B$21+1),AA17/L17,NA())</f>
        <v>#N/A</v>
      </c>
      <c r="AC17" s="29" t="str">
        <f>IF(A17&lt;('2. Syöttöarvot ja tulokset'!$B$21+1),AC16+(C17+Y17-$V$6)," ")</f>
        <v xml:space="preserve"> </v>
      </c>
      <c r="AD17" s="20" t="e">
        <f>IF(A17&lt;('2. Syöttöarvot ja tulokset'!$B$21+1),AC17/L17,NA())</f>
        <v>#N/A</v>
      </c>
      <c r="AE17" t="str">
        <f>IF(A17&lt;('2. Syöttöarvot ja tulokset'!$B$21+1),-'2. Syöttöarvot ja tulokset'!$B$122*A17," ")</f>
        <v xml:space="preserve"> </v>
      </c>
      <c r="AF17" t="e">
        <f>IF(A17&lt;('2. Syöttöarvot ja tulokset'!$B$21+1),AE17/1000,NA())</f>
        <v>#N/A</v>
      </c>
    </row>
    <row r="18" spans="1:32" x14ac:dyDescent="0.35">
      <c r="A18">
        <f t="shared" si="0"/>
        <v>13</v>
      </c>
      <c r="B18" t="str">
        <f>IF(A18&lt;('2. Syöttöarvot ja tulokset'!$B$21+1),A18," ")</f>
        <v xml:space="preserve"> </v>
      </c>
      <c r="C18" s="4" t="str">
        <f>IF(A18&lt;('2. Syöttöarvot ja tulokset'!$B$21+1),'2. Syöttöarvot ja tulokset'!$B$99+'2. Syöttöarvot ja tulokset'!$B$101," ")</f>
        <v xml:space="preserve"> </v>
      </c>
      <c r="D18" s="4" t="e">
        <f>IF(A18&lt;('2. Syöttöarvot ja tulokset'!$B$21+1),D17+C18,NA())</f>
        <v>#N/A</v>
      </c>
      <c r="E18" s="4" t="str">
        <f>IF(B18&lt;('2. Syöttöarvot ja tulokset'!$B$21+1),C18/((1+$P$2)^A18)," ")</f>
        <v xml:space="preserve"> </v>
      </c>
      <c r="F18" s="4" t="str">
        <f>IF(A18&lt;('2. Syöttöarvot ja tulokset'!$B$21+1),F17+E18," ")</f>
        <v xml:space="preserve"> </v>
      </c>
      <c r="G18" s="4" t="str">
        <f>IF(A18&lt;('2. Syöttöarvot ja tulokset'!$B$21+1),G17*(1+'2. Syöttöarvot ja tulokset'!$B$46)," ")</f>
        <v xml:space="preserve"> </v>
      </c>
      <c r="H18" s="4" t="str">
        <f>IF(A18&lt;('2. Syöttöarvot ja tulokset'!$B$21+1),H17*(1+'2. Syöttöarvot ja tulokset'!$B$58)," ")</f>
        <v xml:space="preserve"> </v>
      </c>
      <c r="I18" s="4" t="str">
        <f>IF(A18&lt;('2. Syöttöarvot ja tulokset'!$B$21+1),I17*(1+'2. Syöttöarvot ja tulokset'!$B$34)," ")</f>
        <v xml:space="preserve"> </v>
      </c>
      <c r="J18" s="4" t="str">
        <f>IF(A18&lt;('2. Syöttöarvot ja tulokset'!$B$21+1),J17*(1+'2. Syöttöarvot ja tulokset'!$B$68)," ")</f>
        <v xml:space="preserve"> </v>
      </c>
      <c r="K18" s="4" t="e">
        <f>IF('Solution 1, (hidden) (2)'!A18&lt;('2. Syöttöarvot ja tulokset'!$B$21+1),K17+(G18+I18+H18+J18),NA())</f>
        <v>#N/A</v>
      </c>
      <c r="L18" s="4" t="e">
        <f>IF(A18&lt;('2. Syöttöarvot ja tulokset'!$B$21+1),L17,NA())</f>
        <v>#N/A</v>
      </c>
      <c r="M18" s="4" t="str">
        <f>IF(A18&lt;('2. Syöttöarvot ja tulokset'!$B$21+1),'2. Syöttöarvot ja tulokset'!$B$75*'2. Syöttöarvot ja tulokset'!$B$73," ")</f>
        <v xml:space="preserve"> </v>
      </c>
      <c r="N18" s="4" t="str">
        <f>IF(A18&lt;('2. Syöttöarvot ja tulokset'!$B$21+1),M18/((1+$P$2)^A18)," ")</f>
        <v xml:space="preserve"> </v>
      </c>
      <c r="O18" s="4" t="str">
        <f>IF(A18&lt;('2. Syöttöarvot ja tulokset'!$B$21+1),'2. Syöttöarvot ja tulokset'!$B$73*'2. Syöttöarvot ja tulokset'!$B$75+O17," ")</f>
        <v xml:space="preserve"> </v>
      </c>
      <c r="P18" s="4" t="str">
        <f>IF(A18&lt;('2. Syöttöarvot ja tulokset'!$B$21+1),(G18+I18+H18+J18)/((1+$P$2)^A18)," ")</f>
        <v xml:space="preserve"> </v>
      </c>
      <c r="Q18" s="4" t="str">
        <f>IF(A18&lt;('2. Syöttöarvot ja tulokset'!$B$21+1),Q17+P18," ")</f>
        <v xml:space="preserve"> </v>
      </c>
      <c r="R18" s="4" t="e">
        <f>IF(A18&lt;('2. Syöttöarvot ja tulokset'!$B$21+1),R17+G18+I18+H18+J18+T18-$V$6,NA())</f>
        <v>#N/A</v>
      </c>
      <c r="S18" s="4" t="str">
        <f>IF(A18&lt;('2. Syöttöarvot ja tulokset'!$B$21+1),'2. Syöttöarvot ja tulokset'!$B$79*(R17)," ")</f>
        <v xml:space="preserve"> </v>
      </c>
      <c r="T18" s="4">
        <f t="shared" si="1"/>
        <v>0</v>
      </c>
      <c r="U18" s="4" t="e">
        <f>IF(A18&lt;('2. Syöttöarvot ja tulokset'!$B$21+1),U17+(T18+I18+G18+H18+J18-$V$6)/((1+$P$2)^A18),NA())</f>
        <v>#N/A</v>
      </c>
      <c r="V18" s="4" t="str">
        <f>IF(A18&lt;('2. Syöttöarvot ja tulokset'!$B$21+1),V17+('2. Syöttöarvot ja tulokset'!$B$75*'2. Syöttöarvot ja tulokset'!$B$73)," ")</f>
        <v xml:space="preserve"> </v>
      </c>
      <c r="W18" s="4" t="e">
        <f>IF(A18&lt;('2. Syöttöarvot ja tulokset'!$B$21+1),W17+C18+Y18-$V$6,NA())</f>
        <v>#N/A</v>
      </c>
      <c r="X18" s="4" t="str">
        <f>IF(A18&lt;('2. Syöttöarvot ja tulokset'!$B$21+1),'2. Syöttöarvot ja tulokset'!$B$79*W17," ")</f>
        <v xml:space="preserve"> </v>
      </c>
      <c r="Y18" s="4">
        <f t="shared" si="2"/>
        <v>0</v>
      </c>
      <c r="Z18" s="4" t="e">
        <f>IF(A18&lt;('2. Syöttöarvot ja tulokset'!$B$21+1),Z17+(C18-$V$6+Y18)/((1+$P$2)^A18),NA())</f>
        <v>#N/A</v>
      </c>
      <c r="AA18" s="4" t="str">
        <f>IF(A18&lt;('2. Syöttöarvot ja tulokset'!$B$21+1),AA17+(G18+I18+H18+T18-$V$6)," ")</f>
        <v xml:space="preserve"> </v>
      </c>
      <c r="AB18" s="20" t="e">
        <f>IF(A18&lt;('2. Syöttöarvot ja tulokset'!$B$21+1),AA18/L18,NA())</f>
        <v>#N/A</v>
      </c>
      <c r="AC18" s="29" t="str">
        <f>IF(A18&lt;('2. Syöttöarvot ja tulokset'!$B$21+1),AC17+(C18+Y18-$V$6)," ")</f>
        <v xml:space="preserve"> </v>
      </c>
      <c r="AD18" s="20" t="e">
        <f>IF(A18&lt;('2. Syöttöarvot ja tulokset'!$B$21+1),AC18/L18,NA())</f>
        <v>#N/A</v>
      </c>
      <c r="AE18" t="str">
        <f>IF(A18&lt;('2. Syöttöarvot ja tulokset'!$B$21+1),-'2. Syöttöarvot ja tulokset'!$B$122*A18," ")</f>
        <v xml:space="preserve"> </v>
      </c>
      <c r="AF18" t="e">
        <f>IF(A18&lt;('2. Syöttöarvot ja tulokset'!$B$21+1),AE18/1000,NA())</f>
        <v>#N/A</v>
      </c>
    </row>
    <row r="19" spans="1:32" x14ac:dyDescent="0.35">
      <c r="A19">
        <f t="shared" si="0"/>
        <v>14</v>
      </c>
      <c r="B19" t="str">
        <f>IF(A19&lt;('2. Syöttöarvot ja tulokset'!$B$21+1),A19," ")</f>
        <v xml:space="preserve"> </v>
      </c>
      <c r="C19" s="4" t="str">
        <f>IF(A19&lt;('2. Syöttöarvot ja tulokset'!$B$21+1),'2. Syöttöarvot ja tulokset'!$B$99+'2. Syöttöarvot ja tulokset'!$B$101," ")</f>
        <v xml:space="preserve"> </v>
      </c>
      <c r="D19" s="4" t="e">
        <f>IF(A19&lt;('2. Syöttöarvot ja tulokset'!$B$21+1),D18+C19,NA())</f>
        <v>#N/A</v>
      </c>
      <c r="E19" s="4" t="str">
        <f>IF(B19&lt;('2. Syöttöarvot ja tulokset'!$B$21+1),C19/((1+$P$2)^A19)," ")</f>
        <v xml:space="preserve"> </v>
      </c>
      <c r="F19" s="4" t="str">
        <f>IF(A19&lt;('2. Syöttöarvot ja tulokset'!$B$21+1),F18+E19," ")</f>
        <v xml:space="preserve"> </v>
      </c>
      <c r="G19" s="4" t="str">
        <f>IF(A19&lt;('2. Syöttöarvot ja tulokset'!$B$21+1),G18*(1+'2. Syöttöarvot ja tulokset'!$B$46)," ")</f>
        <v xml:space="preserve"> </v>
      </c>
      <c r="H19" s="4" t="str">
        <f>IF(A19&lt;('2. Syöttöarvot ja tulokset'!$B$21+1),H18*(1+'2. Syöttöarvot ja tulokset'!$B$58)," ")</f>
        <v xml:space="preserve"> </v>
      </c>
      <c r="I19" s="4" t="str">
        <f>IF(A19&lt;('2. Syöttöarvot ja tulokset'!$B$21+1),I18*(1+'2. Syöttöarvot ja tulokset'!$B$34)," ")</f>
        <v xml:space="preserve"> </v>
      </c>
      <c r="J19" s="4" t="str">
        <f>IF(A19&lt;('2. Syöttöarvot ja tulokset'!$B$21+1),J18*(1+'2. Syöttöarvot ja tulokset'!$B$68)," ")</f>
        <v xml:space="preserve"> </v>
      </c>
      <c r="K19" s="4" t="e">
        <f>IF('Solution 1, (hidden) (2)'!A19&lt;('2. Syöttöarvot ja tulokset'!$B$21+1),K18+(G19+I19+H19+J19),NA())</f>
        <v>#N/A</v>
      </c>
      <c r="L19" s="4" t="e">
        <f>IF(A19&lt;('2. Syöttöarvot ja tulokset'!$B$21+1),L18,NA())</f>
        <v>#N/A</v>
      </c>
      <c r="M19" s="4" t="str">
        <f>IF(A19&lt;('2. Syöttöarvot ja tulokset'!$B$21+1),'2. Syöttöarvot ja tulokset'!$B$75*'2. Syöttöarvot ja tulokset'!$B$73," ")</f>
        <v xml:space="preserve"> </v>
      </c>
      <c r="N19" s="4" t="str">
        <f>IF(A19&lt;('2. Syöttöarvot ja tulokset'!$B$21+1),M19/((1+$P$2)^A19)," ")</f>
        <v xml:space="preserve"> </v>
      </c>
      <c r="O19" s="4" t="str">
        <f>IF(A19&lt;('2. Syöttöarvot ja tulokset'!$B$21+1),'2. Syöttöarvot ja tulokset'!$B$73*'2. Syöttöarvot ja tulokset'!$B$75+O18," ")</f>
        <v xml:space="preserve"> </v>
      </c>
      <c r="P19" s="4" t="str">
        <f>IF(A19&lt;('2. Syöttöarvot ja tulokset'!$B$21+1),(G19+I19+H19+J19)/((1+$P$2)^A19)," ")</f>
        <v xml:space="preserve"> </v>
      </c>
      <c r="Q19" s="4" t="str">
        <f>IF(A19&lt;('2. Syöttöarvot ja tulokset'!$B$21+1),Q18+P19," ")</f>
        <v xml:space="preserve"> </v>
      </c>
      <c r="R19" s="4" t="e">
        <f>IF(A19&lt;('2. Syöttöarvot ja tulokset'!$B$21+1),R18+G19+I19+H19+J19+T19-$V$6,NA())</f>
        <v>#N/A</v>
      </c>
      <c r="S19" s="4" t="str">
        <f>IF(A19&lt;('2. Syöttöarvot ja tulokset'!$B$21+1),'2. Syöttöarvot ja tulokset'!$B$79*(R18)," ")</f>
        <v xml:space="preserve"> </v>
      </c>
      <c r="T19" s="4">
        <f t="shared" si="1"/>
        <v>0</v>
      </c>
      <c r="U19" s="4" t="e">
        <f>IF(A19&lt;('2. Syöttöarvot ja tulokset'!$B$21+1),U18+(T19+I19+G19+H19+J19-$V$6)/((1+$P$2)^A19),NA())</f>
        <v>#N/A</v>
      </c>
      <c r="V19" s="4" t="str">
        <f>IF(A19&lt;('2. Syöttöarvot ja tulokset'!$B$21+1),V18+('2. Syöttöarvot ja tulokset'!$B$75*'2. Syöttöarvot ja tulokset'!$B$73)," ")</f>
        <v xml:space="preserve"> </v>
      </c>
      <c r="W19" s="4" t="e">
        <f>IF(A19&lt;('2. Syöttöarvot ja tulokset'!$B$21+1),W18+C19+Y19-$V$6,NA())</f>
        <v>#N/A</v>
      </c>
      <c r="X19" s="4" t="str">
        <f>IF(A19&lt;('2. Syöttöarvot ja tulokset'!$B$21+1),'2. Syöttöarvot ja tulokset'!$B$79*W18," ")</f>
        <v xml:space="preserve"> </v>
      </c>
      <c r="Y19" s="4">
        <f t="shared" si="2"/>
        <v>0</v>
      </c>
      <c r="Z19" s="4" t="e">
        <f>IF(A19&lt;('2. Syöttöarvot ja tulokset'!$B$21+1),Z18+(C19-$V$6+Y19)/((1+$P$2)^A19),NA())</f>
        <v>#N/A</v>
      </c>
      <c r="AA19" s="4" t="str">
        <f>IF(A19&lt;('2. Syöttöarvot ja tulokset'!$B$21+1),AA18+(G19+I19+H19+T19-$V$6)," ")</f>
        <v xml:space="preserve"> </v>
      </c>
      <c r="AB19" s="20" t="e">
        <f>IF(A19&lt;('2. Syöttöarvot ja tulokset'!$B$21+1),AA19/L19,NA())</f>
        <v>#N/A</v>
      </c>
      <c r="AC19" s="29" t="str">
        <f>IF(A19&lt;('2. Syöttöarvot ja tulokset'!$B$21+1),AC18+(C19+Y19-$V$6)," ")</f>
        <v xml:space="preserve"> </v>
      </c>
      <c r="AD19" s="20" t="e">
        <f>IF(A19&lt;('2. Syöttöarvot ja tulokset'!$B$21+1),AC19/L19,NA())</f>
        <v>#N/A</v>
      </c>
      <c r="AE19" t="str">
        <f>IF(A19&lt;('2. Syöttöarvot ja tulokset'!$B$21+1),-'2. Syöttöarvot ja tulokset'!$B$122*A19," ")</f>
        <v xml:space="preserve"> </v>
      </c>
      <c r="AF19" t="e">
        <f>IF(A19&lt;('2. Syöttöarvot ja tulokset'!$B$21+1),AE19/1000,NA())</f>
        <v>#N/A</v>
      </c>
    </row>
    <row r="20" spans="1:32" x14ac:dyDescent="0.35">
      <c r="A20">
        <f t="shared" si="0"/>
        <v>15</v>
      </c>
      <c r="B20" t="str">
        <f>IF(A20&lt;('2. Syöttöarvot ja tulokset'!$B$21+1),A20," ")</f>
        <v xml:space="preserve"> </v>
      </c>
      <c r="C20" s="4" t="str">
        <f>IF(A20&lt;('2. Syöttöarvot ja tulokset'!$B$21+1),'2. Syöttöarvot ja tulokset'!$B$99+'2. Syöttöarvot ja tulokset'!$B$101," ")</f>
        <v xml:space="preserve"> </v>
      </c>
      <c r="D20" s="4" t="e">
        <f>IF(A20&lt;('2. Syöttöarvot ja tulokset'!$B$21+1),D19+C20,NA())</f>
        <v>#N/A</v>
      </c>
      <c r="E20" s="4" t="str">
        <f>IF(B20&lt;('2. Syöttöarvot ja tulokset'!$B$21+1),C20/((1+$P$2)^A20)," ")</f>
        <v xml:space="preserve"> </v>
      </c>
      <c r="F20" s="4" t="str">
        <f>IF(A20&lt;('2. Syöttöarvot ja tulokset'!$B$21+1),F19+E20," ")</f>
        <v xml:space="preserve"> </v>
      </c>
      <c r="G20" s="4" t="str">
        <f>IF(A20&lt;('2. Syöttöarvot ja tulokset'!$B$21+1),G19*(1+'2. Syöttöarvot ja tulokset'!$B$46)," ")</f>
        <v xml:space="preserve"> </v>
      </c>
      <c r="H20" s="4" t="str">
        <f>IF(A20&lt;('2. Syöttöarvot ja tulokset'!$B$21+1),H19*(1+'2. Syöttöarvot ja tulokset'!$B$58)," ")</f>
        <v xml:space="preserve"> </v>
      </c>
      <c r="I20" s="4" t="str">
        <f>IF(A20&lt;('2. Syöttöarvot ja tulokset'!$B$21+1),I19*(1+'2. Syöttöarvot ja tulokset'!$B$34)," ")</f>
        <v xml:space="preserve"> </v>
      </c>
      <c r="J20" s="4" t="str">
        <f>IF(A20&lt;('2. Syöttöarvot ja tulokset'!$B$21+1),J19*(1+'2. Syöttöarvot ja tulokset'!$B$68)," ")</f>
        <v xml:space="preserve"> </v>
      </c>
      <c r="K20" s="4" t="e">
        <f>IF('Solution 1, (hidden) (2)'!A20&lt;('2. Syöttöarvot ja tulokset'!$B$21+1),K19+(G20+I20+H20+J20),NA())</f>
        <v>#N/A</v>
      </c>
      <c r="L20" s="4" t="e">
        <f>IF(A20&lt;('2. Syöttöarvot ja tulokset'!$B$21+1),L19,NA())</f>
        <v>#N/A</v>
      </c>
      <c r="M20" s="4" t="str">
        <f>IF(A20&lt;('2. Syöttöarvot ja tulokset'!$B$21+1),'2. Syöttöarvot ja tulokset'!$B$75*'2. Syöttöarvot ja tulokset'!$B$73," ")</f>
        <v xml:space="preserve"> </v>
      </c>
      <c r="N20" s="4" t="str">
        <f>IF(A20&lt;('2. Syöttöarvot ja tulokset'!$B$21+1),M20/((1+$P$2)^A20)," ")</f>
        <v xml:space="preserve"> </v>
      </c>
      <c r="O20" s="4" t="str">
        <f>IF(A20&lt;('2. Syöttöarvot ja tulokset'!$B$21+1),'2. Syöttöarvot ja tulokset'!$B$73*'2. Syöttöarvot ja tulokset'!$B$75+O19," ")</f>
        <v xml:space="preserve"> </v>
      </c>
      <c r="P20" s="4" t="str">
        <f>IF(A20&lt;('2. Syöttöarvot ja tulokset'!$B$21+1),(G20+I20+H20+J20)/((1+$P$2)^A20)," ")</f>
        <v xml:space="preserve"> </v>
      </c>
      <c r="Q20" s="4" t="str">
        <f>IF(A20&lt;('2. Syöttöarvot ja tulokset'!$B$21+1),Q19+P20," ")</f>
        <v xml:space="preserve"> </v>
      </c>
      <c r="R20" s="4" t="e">
        <f>IF(A20&lt;('2. Syöttöarvot ja tulokset'!$B$21+1),R19+G20+I20+H20+J20+T20-$V$6,NA())</f>
        <v>#N/A</v>
      </c>
      <c r="S20" s="4" t="str">
        <f>IF(A20&lt;('2. Syöttöarvot ja tulokset'!$B$21+1),'2. Syöttöarvot ja tulokset'!$B$79*(R19)," ")</f>
        <v xml:space="preserve"> </v>
      </c>
      <c r="T20" s="4">
        <f t="shared" si="1"/>
        <v>0</v>
      </c>
      <c r="U20" s="4" t="e">
        <f>IF(A20&lt;('2. Syöttöarvot ja tulokset'!$B$21+1),U19+(T20+I20+G20+H20+J20-$V$6)/((1+$P$2)^A20),NA())</f>
        <v>#N/A</v>
      </c>
      <c r="V20" s="4" t="str">
        <f>IF(A20&lt;('2. Syöttöarvot ja tulokset'!$B$21+1),V19+('2. Syöttöarvot ja tulokset'!$B$75*'2. Syöttöarvot ja tulokset'!$B$73)," ")</f>
        <v xml:space="preserve"> </v>
      </c>
      <c r="W20" s="4" t="e">
        <f>IF(A20&lt;('2. Syöttöarvot ja tulokset'!$B$21+1),W19+C20+Y20-$V$6,NA())</f>
        <v>#N/A</v>
      </c>
      <c r="X20" s="4" t="str">
        <f>IF(A20&lt;('2. Syöttöarvot ja tulokset'!$B$21+1),'2. Syöttöarvot ja tulokset'!$B$79*W19," ")</f>
        <v xml:space="preserve"> </v>
      </c>
      <c r="Y20" s="4">
        <f t="shared" si="2"/>
        <v>0</v>
      </c>
      <c r="Z20" s="4" t="e">
        <f>IF(A20&lt;('2. Syöttöarvot ja tulokset'!$B$21+1),Z19+(C20-$V$6+Y20)/((1+$P$2)^A20),NA())</f>
        <v>#N/A</v>
      </c>
      <c r="AA20" s="4" t="str">
        <f>IF(A20&lt;('2. Syöttöarvot ja tulokset'!$B$21+1),AA19+(G20+I20+H20+T20-$V$6)," ")</f>
        <v xml:space="preserve"> </v>
      </c>
      <c r="AB20" s="20" t="e">
        <f>IF(A20&lt;('2. Syöttöarvot ja tulokset'!$B$21+1),AA20/L20,NA())</f>
        <v>#N/A</v>
      </c>
      <c r="AC20" s="29" t="str">
        <f>IF(A20&lt;('2. Syöttöarvot ja tulokset'!$B$21+1),AC19+(C20+Y20-$V$6)," ")</f>
        <v xml:space="preserve"> </v>
      </c>
      <c r="AD20" s="20" t="e">
        <f>IF(A20&lt;('2. Syöttöarvot ja tulokset'!$B$21+1),AC20/L20,NA())</f>
        <v>#N/A</v>
      </c>
      <c r="AE20" t="str">
        <f>IF(A20&lt;('2. Syöttöarvot ja tulokset'!$B$21+1),-'2. Syöttöarvot ja tulokset'!$B$122*A20," ")</f>
        <v xml:space="preserve"> </v>
      </c>
      <c r="AF20" t="e">
        <f>IF(A20&lt;('2. Syöttöarvot ja tulokset'!$B$21+1),AE20/1000,NA())</f>
        <v>#N/A</v>
      </c>
    </row>
    <row r="21" spans="1:32" x14ac:dyDescent="0.35">
      <c r="A21">
        <f t="shared" si="0"/>
        <v>16</v>
      </c>
      <c r="B21" t="str">
        <f>IF(A21&lt;('2. Syöttöarvot ja tulokset'!$B$21+1),A21," ")</f>
        <v xml:space="preserve"> </v>
      </c>
      <c r="C21" s="4" t="str">
        <f>IF(A21&lt;('2. Syöttöarvot ja tulokset'!$B$21+1),'2. Syöttöarvot ja tulokset'!$B$99+'2. Syöttöarvot ja tulokset'!$B$101," ")</f>
        <v xml:space="preserve"> </v>
      </c>
      <c r="D21" s="4" t="e">
        <f>IF(A21&lt;('2. Syöttöarvot ja tulokset'!$B$21+1),D20+C21,NA())</f>
        <v>#N/A</v>
      </c>
      <c r="E21" s="4" t="str">
        <f>IF(B21&lt;('2. Syöttöarvot ja tulokset'!$B$21+1),C21/((1+$P$2)^A21)," ")</f>
        <v xml:space="preserve"> </v>
      </c>
      <c r="F21" s="4" t="str">
        <f>IF(A21&lt;('2. Syöttöarvot ja tulokset'!$B$21+1),F20+E21," ")</f>
        <v xml:space="preserve"> </v>
      </c>
      <c r="G21" s="4" t="str">
        <f>IF(A21&lt;('2. Syöttöarvot ja tulokset'!$B$21+1),G20*(1+'2. Syöttöarvot ja tulokset'!$B$46)," ")</f>
        <v xml:space="preserve"> </v>
      </c>
      <c r="H21" s="4" t="str">
        <f>IF(A21&lt;('2. Syöttöarvot ja tulokset'!$B$21+1),H20*(1+'2. Syöttöarvot ja tulokset'!$B$58)," ")</f>
        <v xml:space="preserve"> </v>
      </c>
      <c r="I21" s="4" t="str">
        <f>IF(A21&lt;('2. Syöttöarvot ja tulokset'!$B$21+1),I20*(1+'2. Syöttöarvot ja tulokset'!$B$34)," ")</f>
        <v xml:space="preserve"> </v>
      </c>
      <c r="J21" s="4" t="str">
        <f>IF(A21&lt;('2. Syöttöarvot ja tulokset'!$B$21+1),J20*(1+'2. Syöttöarvot ja tulokset'!$B$68)," ")</f>
        <v xml:space="preserve"> </v>
      </c>
      <c r="K21" s="4" t="e">
        <f>IF('Solution 1, (hidden) (2)'!A21&lt;('2. Syöttöarvot ja tulokset'!$B$21+1),K20+(G21+I21+H21+J21),NA())</f>
        <v>#N/A</v>
      </c>
      <c r="L21" s="4" t="e">
        <f>IF(A21&lt;('2. Syöttöarvot ja tulokset'!$B$21+1),L20,NA())</f>
        <v>#N/A</v>
      </c>
      <c r="M21" s="4" t="str">
        <f>IF(A21&lt;('2. Syöttöarvot ja tulokset'!$B$21+1),'2. Syöttöarvot ja tulokset'!$B$75*'2. Syöttöarvot ja tulokset'!$B$73," ")</f>
        <v xml:space="preserve"> </v>
      </c>
      <c r="N21" s="4" t="str">
        <f>IF(A21&lt;('2. Syöttöarvot ja tulokset'!$B$21+1),M21/((1+$P$2)^A21)," ")</f>
        <v xml:space="preserve"> </v>
      </c>
      <c r="O21" s="4" t="str">
        <f>IF(A21&lt;('2. Syöttöarvot ja tulokset'!$B$21+1),'2. Syöttöarvot ja tulokset'!$B$73*'2. Syöttöarvot ja tulokset'!$B$75+O20," ")</f>
        <v xml:space="preserve"> </v>
      </c>
      <c r="P21" s="4" t="str">
        <f>IF(A21&lt;('2. Syöttöarvot ja tulokset'!$B$21+1),(G21+I21+H21+J21)/((1+$P$2)^A21)," ")</f>
        <v xml:space="preserve"> </v>
      </c>
      <c r="Q21" s="4" t="str">
        <f>IF(A21&lt;('2. Syöttöarvot ja tulokset'!$B$21+1),Q20+P21," ")</f>
        <v xml:space="preserve"> </v>
      </c>
      <c r="R21" s="4" t="e">
        <f>IF(A21&lt;('2. Syöttöarvot ja tulokset'!$B$21+1),R20+G21+I21+H21+J21+T21-$V$6,NA())</f>
        <v>#N/A</v>
      </c>
      <c r="S21" s="4" t="str">
        <f>IF(A21&lt;('2. Syöttöarvot ja tulokset'!$B$21+1),'2. Syöttöarvot ja tulokset'!$B$79*(R20)," ")</f>
        <v xml:space="preserve"> </v>
      </c>
      <c r="T21" s="4">
        <f t="shared" si="1"/>
        <v>0</v>
      </c>
      <c r="U21" s="4" t="e">
        <f>IF(A21&lt;('2. Syöttöarvot ja tulokset'!$B$21+1),U20+(T21+I21+G21+H21+J21-$V$6)/((1+$P$2)^A21),NA())</f>
        <v>#N/A</v>
      </c>
      <c r="V21" s="4" t="str">
        <f>IF(A21&lt;('2. Syöttöarvot ja tulokset'!$B$21+1),V20+('2. Syöttöarvot ja tulokset'!$B$75*'2. Syöttöarvot ja tulokset'!$B$73)," ")</f>
        <v xml:space="preserve"> </v>
      </c>
      <c r="W21" s="4" t="e">
        <f>IF(A21&lt;('2. Syöttöarvot ja tulokset'!$B$21+1),W20+C21+Y21-$V$6,NA())</f>
        <v>#N/A</v>
      </c>
      <c r="X21" s="4" t="str">
        <f>IF(A21&lt;('2. Syöttöarvot ja tulokset'!$B$21+1),'2. Syöttöarvot ja tulokset'!$B$79*W20," ")</f>
        <v xml:space="preserve"> </v>
      </c>
      <c r="Y21" s="4">
        <f t="shared" si="2"/>
        <v>0</v>
      </c>
      <c r="Z21" s="4" t="e">
        <f>IF(A21&lt;('2. Syöttöarvot ja tulokset'!$B$21+1),Z20+(C21-$V$6+Y21)/((1+$P$2)^A21),NA())</f>
        <v>#N/A</v>
      </c>
      <c r="AA21" s="4" t="str">
        <f>IF(A21&lt;('2. Syöttöarvot ja tulokset'!$B$21+1),AA20+(G21+I21+H21+T21-$V$6)," ")</f>
        <v xml:space="preserve"> </v>
      </c>
      <c r="AB21" s="20" t="e">
        <f>IF(A21&lt;('2. Syöttöarvot ja tulokset'!$B$21+1),AA21/L21,NA())</f>
        <v>#N/A</v>
      </c>
      <c r="AC21" s="29" t="str">
        <f>IF(A21&lt;('2. Syöttöarvot ja tulokset'!$B$21+1),AC20+(C21+Y21-$V$6)," ")</f>
        <v xml:space="preserve"> </v>
      </c>
      <c r="AD21" s="20" t="e">
        <f>IF(A21&lt;('2. Syöttöarvot ja tulokset'!$B$21+1),AC21/L21,NA())</f>
        <v>#N/A</v>
      </c>
      <c r="AE21" t="str">
        <f>IF(A21&lt;('2. Syöttöarvot ja tulokset'!$B$21+1),-'2. Syöttöarvot ja tulokset'!$B$122*A21," ")</f>
        <v xml:space="preserve"> </v>
      </c>
      <c r="AF21" t="e">
        <f>IF(A21&lt;('2. Syöttöarvot ja tulokset'!$B$21+1),AE21/1000,NA())</f>
        <v>#N/A</v>
      </c>
    </row>
    <row r="22" spans="1:32" x14ac:dyDescent="0.35">
      <c r="A22">
        <f t="shared" si="0"/>
        <v>17</v>
      </c>
      <c r="B22" t="str">
        <f>IF(A22&lt;('2. Syöttöarvot ja tulokset'!$B$21+1),A22," ")</f>
        <v xml:space="preserve"> </v>
      </c>
      <c r="C22" s="4" t="str">
        <f>IF(A22&lt;('2. Syöttöarvot ja tulokset'!$B$21+1),'2. Syöttöarvot ja tulokset'!$B$99+'2. Syöttöarvot ja tulokset'!$B$101," ")</f>
        <v xml:space="preserve"> </v>
      </c>
      <c r="D22" s="4" t="e">
        <f>IF(A22&lt;('2. Syöttöarvot ja tulokset'!$B$21+1),D21+C22,NA())</f>
        <v>#N/A</v>
      </c>
      <c r="E22" s="4" t="str">
        <f>IF(B22&lt;('2. Syöttöarvot ja tulokset'!$B$21+1),C22/((1+$P$2)^A22)," ")</f>
        <v xml:space="preserve"> </v>
      </c>
      <c r="F22" s="4" t="str">
        <f>IF(A22&lt;('2. Syöttöarvot ja tulokset'!$B$21+1),F21+E22," ")</f>
        <v xml:space="preserve"> </v>
      </c>
      <c r="G22" s="4" t="str">
        <f>IF(A22&lt;('2. Syöttöarvot ja tulokset'!$B$21+1),G21*(1+'2. Syöttöarvot ja tulokset'!$B$46)," ")</f>
        <v xml:space="preserve"> </v>
      </c>
      <c r="H22" s="4" t="str">
        <f>IF(A22&lt;('2. Syöttöarvot ja tulokset'!$B$21+1),H21*(1+'2. Syöttöarvot ja tulokset'!$B$58)," ")</f>
        <v xml:space="preserve"> </v>
      </c>
      <c r="I22" s="4" t="str">
        <f>IF(A22&lt;('2. Syöttöarvot ja tulokset'!$B$21+1),I21*(1+'2. Syöttöarvot ja tulokset'!$B$34)," ")</f>
        <v xml:space="preserve"> </v>
      </c>
      <c r="J22" s="4" t="str">
        <f>IF(A22&lt;('2. Syöttöarvot ja tulokset'!$B$21+1),J21*(1+'2. Syöttöarvot ja tulokset'!$B$68)," ")</f>
        <v xml:space="preserve"> </v>
      </c>
      <c r="K22" s="4" t="e">
        <f>IF('Solution 1, (hidden) (2)'!A22&lt;('2. Syöttöarvot ja tulokset'!$B$21+1),K21+(G22+I22+H22+J22),NA())</f>
        <v>#N/A</v>
      </c>
      <c r="L22" s="4" t="e">
        <f>IF(A22&lt;('2. Syöttöarvot ja tulokset'!$B$21+1),L21,NA())</f>
        <v>#N/A</v>
      </c>
      <c r="M22" s="4" t="str">
        <f>IF(A22&lt;('2. Syöttöarvot ja tulokset'!$B$21+1),'2. Syöttöarvot ja tulokset'!$B$75*'2. Syöttöarvot ja tulokset'!$B$73," ")</f>
        <v xml:space="preserve"> </v>
      </c>
      <c r="N22" s="4" t="str">
        <f>IF(A22&lt;('2. Syöttöarvot ja tulokset'!$B$21+1),M22/((1+$P$2)^A22)," ")</f>
        <v xml:space="preserve"> </v>
      </c>
      <c r="O22" s="4" t="str">
        <f>IF(A22&lt;('2. Syöttöarvot ja tulokset'!$B$21+1),'2. Syöttöarvot ja tulokset'!$B$73*'2. Syöttöarvot ja tulokset'!$B$75+O21," ")</f>
        <v xml:space="preserve"> </v>
      </c>
      <c r="P22" s="4" t="str">
        <f>IF(A22&lt;('2. Syöttöarvot ja tulokset'!$B$21+1),(G22+I22+H22+J22)/((1+$P$2)^A22)," ")</f>
        <v xml:space="preserve"> </v>
      </c>
      <c r="Q22" s="4" t="str">
        <f>IF(A22&lt;('2. Syöttöarvot ja tulokset'!$B$21+1),Q21+P22," ")</f>
        <v xml:space="preserve"> </v>
      </c>
      <c r="R22" s="4" t="e">
        <f>IF(A22&lt;('2. Syöttöarvot ja tulokset'!$B$21+1),R21+G22+I22+H22+J22+T22-$V$6,NA())</f>
        <v>#N/A</v>
      </c>
      <c r="S22" s="4" t="str">
        <f>IF(A22&lt;('2. Syöttöarvot ja tulokset'!$B$21+1),'2. Syöttöarvot ja tulokset'!$B$79*(R21)," ")</f>
        <v xml:space="preserve"> </v>
      </c>
      <c r="T22" s="4">
        <f t="shared" si="1"/>
        <v>0</v>
      </c>
      <c r="U22" s="4" t="e">
        <f>IF(A22&lt;('2. Syöttöarvot ja tulokset'!$B$21+1),U21+(T22+I22+G22+H22+J22-$V$6)/((1+$P$2)^A22),NA())</f>
        <v>#N/A</v>
      </c>
      <c r="V22" s="4" t="str">
        <f>IF(A22&lt;('2. Syöttöarvot ja tulokset'!$B$21+1),V21+('2. Syöttöarvot ja tulokset'!$B$75*'2. Syöttöarvot ja tulokset'!$B$73)," ")</f>
        <v xml:space="preserve"> </v>
      </c>
      <c r="W22" s="4" t="e">
        <f>IF(A22&lt;('2. Syöttöarvot ja tulokset'!$B$21+1),W21+C22+Y22-$V$6,NA())</f>
        <v>#N/A</v>
      </c>
      <c r="X22" s="4" t="str">
        <f>IF(A22&lt;('2. Syöttöarvot ja tulokset'!$B$21+1),'2. Syöttöarvot ja tulokset'!$B$79*W21," ")</f>
        <v xml:space="preserve"> </v>
      </c>
      <c r="Y22" s="4">
        <f t="shared" si="2"/>
        <v>0</v>
      </c>
      <c r="Z22" s="4" t="e">
        <f>IF(A22&lt;('2. Syöttöarvot ja tulokset'!$B$21+1),Z21+(C22-$V$6+Y22)/((1+$P$2)^A22),NA())</f>
        <v>#N/A</v>
      </c>
      <c r="AA22" s="4" t="str">
        <f>IF(A22&lt;('2. Syöttöarvot ja tulokset'!$B$21+1),AA21+(G22+I22+H22+T22-$V$6)," ")</f>
        <v xml:space="preserve"> </v>
      </c>
      <c r="AB22" s="20" t="e">
        <f>IF(A22&lt;('2. Syöttöarvot ja tulokset'!$B$21+1),AA22/L22,NA())</f>
        <v>#N/A</v>
      </c>
      <c r="AC22" s="29" t="str">
        <f>IF(A22&lt;('2. Syöttöarvot ja tulokset'!$B$21+1),AC21+(C22+Y22-$V$6)," ")</f>
        <v xml:space="preserve"> </v>
      </c>
      <c r="AD22" s="20" t="e">
        <f>IF(A22&lt;('2. Syöttöarvot ja tulokset'!$B$21+1),AC22/L22,NA())</f>
        <v>#N/A</v>
      </c>
      <c r="AE22" t="str">
        <f>IF(A22&lt;('2. Syöttöarvot ja tulokset'!$B$21+1),-'2. Syöttöarvot ja tulokset'!$B$122*A22," ")</f>
        <v xml:space="preserve"> </v>
      </c>
      <c r="AF22" t="e">
        <f>IF(A22&lt;('2. Syöttöarvot ja tulokset'!$B$21+1),AE22/1000,NA())</f>
        <v>#N/A</v>
      </c>
    </row>
    <row r="23" spans="1:32" x14ac:dyDescent="0.35">
      <c r="A23">
        <f t="shared" si="0"/>
        <v>18</v>
      </c>
      <c r="B23" t="str">
        <f>IF(A23&lt;('2. Syöttöarvot ja tulokset'!$B$21+1),A23," ")</f>
        <v xml:space="preserve"> </v>
      </c>
      <c r="C23" s="4" t="str">
        <f>IF(A23&lt;('2. Syöttöarvot ja tulokset'!$B$21+1),'2. Syöttöarvot ja tulokset'!$B$99+'2. Syöttöarvot ja tulokset'!$B$101," ")</f>
        <v xml:space="preserve"> </v>
      </c>
      <c r="D23" s="4" t="e">
        <f>IF(A23&lt;('2. Syöttöarvot ja tulokset'!$B$21+1),D22+C23,NA())</f>
        <v>#N/A</v>
      </c>
      <c r="E23" s="4" t="str">
        <f>IF(B23&lt;('2. Syöttöarvot ja tulokset'!$B$21+1),C23/((1+$P$2)^A23)," ")</f>
        <v xml:space="preserve"> </v>
      </c>
      <c r="F23" s="4" t="str">
        <f>IF(A23&lt;('2. Syöttöarvot ja tulokset'!$B$21+1),F22+E23," ")</f>
        <v xml:space="preserve"> </v>
      </c>
      <c r="G23" s="4" t="str">
        <f>IF(A23&lt;('2. Syöttöarvot ja tulokset'!$B$21+1),G22*(1+'2. Syöttöarvot ja tulokset'!$B$46)," ")</f>
        <v xml:space="preserve"> </v>
      </c>
      <c r="H23" s="4" t="str">
        <f>IF(A23&lt;('2. Syöttöarvot ja tulokset'!$B$21+1),H22*(1+'2. Syöttöarvot ja tulokset'!$B$58)," ")</f>
        <v xml:space="preserve"> </v>
      </c>
      <c r="I23" s="4" t="str">
        <f>IF(A23&lt;('2. Syöttöarvot ja tulokset'!$B$21+1),I22*(1+'2. Syöttöarvot ja tulokset'!$B$34)," ")</f>
        <v xml:space="preserve"> </v>
      </c>
      <c r="J23" s="4" t="str">
        <f>IF(A23&lt;('2. Syöttöarvot ja tulokset'!$B$21+1),J22*(1+'2. Syöttöarvot ja tulokset'!$B$68)," ")</f>
        <v xml:space="preserve"> </v>
      </c>
      <c r="K23" s="4" t="e">
        <f>IF('Solution 1, (hidden) (2)'!A23&lt;('2. Syöttöarvot ja tulokset'!$B$21+1),K22+(G23+I23+H23+J23),NA())</f>
        <v>#N/A</v>
      </c>
      <c r="L23" s="4" t="e">
        <f>IF(A23&lt;('2. Syöttöarvot ja tulokset'!$B$21+1),L22,NA())</f>
        <v>#N/A</v>
      </c>
      <c r="M23" s="4" t="str">
        <f>IF(A23&lt;('2. Syöttöarvot ja tulokset'!$B$21+1),'2. Syöttöarvot ja tulokset'!$B$75*'2. Syöttöarvot ja tulokset'!$B$73," ")</f>
        <v xml:space="preserve"> </v>
      </c>
      <c r="N23" s="4" t="str">
        <f>IF(A23&lt;('2. Syöttöarvot ja tulokset'!$B$21+1),M23/((1+$P$2)^A23)," ")</f>
        <v xml:space="preserve"> </v>
      </c>
      <c r="O23" s="4" t="str">
        <f>IF(A23&lt;('2. Syöttöarvot ja tulokset'!$B$21+1),'2. Syöttöarvot ja tulokset'!$B$73*'2. Syöttöarvot ja tulokset'!$B$75+O22," ")</f>
        <v xml:space="preserve"> </v>
      </c>
      <c r="P23" s="4" t="str">
        <f>IF(A23&lt;('2. Syöttöarvot ja tulokset'!$B$21+1),(G23+I23+H23+J23)/((1+$P$2)^A23)," ")</f>
        <v xml:space="preserve"> </v>
      </c>
      <c r="Q23" s="4" t="str">
        <f>IF(A23&lt;('2. Syöttöarvot ja tulokset'!$B$21+1),Q22+P23," ")</f>
        <v xml:space="preserve"> </v>
      </c>
      <c r="R23" s="4" t="e">
        <f>IF(A23&lt;('2. Syöttöarvot ja tulokset'!$B$21+1),R22+G23+I23+H23+J23+T23-$V$6,NA())</f>
        <v>#N/A</v>
      </c>
      <c r="S23" s="4" t="str">
        <f>IF(A23&lt;('2. Syöttöarvot ja tulokset'!$B$21+1),'2. Syöttöarvot ja tulokset'!$B$79*(R22)," ")</f>
        <v xml:space="preserve"> </v>
      </c>
      <c r="T23" s="4">
        <f t="shared" si="1"/>
        <v>0</v>
      </c>
      <c r="U23" s="4" t="e">
        <f>IF(A23&lt;('2. Syöttöarvot ja tulokset'!$B$21+1),U22+(T23+I23+G23+H23+J23-$V$6)/((1+$P$2)^A23),NA())</f>
        <v>#N/A</v>
      </c>
      <c r="V23" s="4" t="str">
        <f>IF(A23&lt;('2. Syöttöarvot ja tulokset'!$B$21+1),V22+('2. Syöttöarvot ja tulokset'!$B$75*'2. Syöttöarvot ja tulokset'!$B$73)," ")</f>
        <v xml:space="preserve"> </v>
      </c>
      <c r="W23" s="4" t="e">
        <f>IF(A23&lt;('2. Syöttöarvot ja tulokset'!$B$21+1),W22+C23+Y23-$V$6,NA())</f>
        <v>#N/A</v>
      </c>
      <c r="X23" s="4" t="str">
        <f>IF(A23&lt;('2. Syöttöarvot ja tulokset'!$B$21+1),'2. Syöttöarvot ja tulokset'!$B$79*W22," ")</f>
        <v xml:space="preserve"> </v>
      </c>
      <c r="Y23" s="4">
        <f t="shared" si="2"/>
        <v>0</v>
      </c>
      <c r="Z23" s="4" t="e">
        <f>IF(A23&lt;('2. Syöttöarvot ja tulokset'!$B$21+1),Z22+(C23-$V$6+Y23)/((1+$P$2)^A23),NA())</f>
        <v>#N/A</v>
      </c>
      <c r="AA23" s="4" t="str">
        <f>IF(A23&lt;('2. Syöttöarvot ja tulokset'!$B$21+1),AA22+(G23+I23+H23+T23-$V$6)," ")</f>
        <v xml:space="preserve"> </v>
      </c>
      <c r="AB23" s="20" t="e">
        <f>IF(A23&lt;('2. Syöttöarvot ja tulokset'!$B$21+1),AA23/L23,NA())</f>
        <v>#N/A</v>
      </c>
      <c r="AC23" s="29" t="str">
        <f>IF(A23&lt;('2. Syöttöarvot ja tulokset'!$B$21+1),AC22+(C23+Y23-$V$6)," ")</f>
        <v xml:space="preserve"> </v>
      </c>
      <c r="AD23" s="20" t="e">
        <f>IF(A23&lt;('2. Syöttöarvot ja tulokset'!$B$21+1),AC23/L23,NA())</f>
        <v>#N/A</v>
      </c>
      <c r="AE23" t="str">
        <f>IF(A23&lt;('2. Syöttöarvot ja tulokset'!$B$21+1),-'2. Syöttöarvot ja tulokset'!$B$122*A23," ")</f>
        <v xml:space="preserve"> </v>
      </c>
      <c r="AF23" t="e">
        <f>IF(A23&lt;('2. Syöttöarvot ja tulokset'!$B$21+1),AE23/1000,NA())</f>
        <v>#N/A</v>
      </c>
    </row>
    <row r="24" spans="1:32" x14ac:dyDescent="0.35">
      <c r="A24">
        <f t="shared" si="0"/>
        <v>19</v>
      </c>
      <c r="B24" t="str">
        <f>IF(A24&lt;('2. Syöttöarvot ja tulokset'!$B$21+1),A24," ")</f>
        <v xml:space="preserve"> </v>
      </c>
      <c r="C24" s="4" t="str">
        <f>IF(A24&lt;('2. Syöttöarvot ja tulokset'!$B$21+1),'2. Syöttöarvot ja tulokset'!$B$99+'2. Syöttöarvot ja tulokset'!$B$101," ")</f>
        <v xml:space="preserve"> </v>
      </c>
      <c r="D24" s="4" t="e">
        <f>IF(A24&lt;('2. Syöttöarvot ja tulokset'!$B$21+1),D23+C24,NA())</f>
        <v>#N/A</v>
      </c>
      <c r="E24" s="4" t="str">
        <f>IF(B24&lt;('2. Syöttöarvot ja tulokset'!$B$21+1),C24/((1+$P$2)^A24)," ")</f>
        <v xml:space="preserve"> </v>
      </c>
      <c r="F24" s="4" t="str">
        <f>IF(A24&lt;('2. Syöttöarvot ja tulokset'!$B$21+1),F23+E24," ")</f>
        <v xml:space="preserve"> </v>
      </c>
      <c r="G24" s="4" t="str">
        <f>IF(A24&lt;('2. Syöttöarvot ja tulokset'!$B$21+1),G23*(1+'2. Syöttöarvot ja tulokset'!$B$46)," ")</f>
        <v xml:space="preserve"> </v>
      </c>
      <c r="H24" s="4" t="str">
        <f>IF(A24&lt;('2. Syöttöarvot ja tulokset'!$B$21+1),H23*(1+'2. Syöttöarvot ja tulokset'!$B$58)," ")</f>
        <v xml:space="preserve"> </v>
      </c>
      <c r="I24" s="4" t="str">
        <f>IF(A24&lt;('2. Syöttöarvot ja tulokset'!$B$21+1),I23*(1+'2. Syöttöarvot ja tulokset'!$B$34)," ")</f>
        <v xml:space="preserve"> </v>
      </c>
      <c r="J24" s="4" t="str">
        <f>IF(A24&lt;('2. Syöttöarvot ja tulokset'!$B$21+1),J23*(1+'2. Syöttöarvot ja tulokset'!$B$68)," ")</f>
        <v xml:space="preserve"> </v>
      </c>
      <c r="K24" s="4" t="e">
        <f>IF('Solution 1, (hidden) (2)'!A24&lt;('2. Syöttöarvot ja tulokset'!$B$21+1),K23+(G24+I24+H24+J24),NA())</f>
        <v>#N/A</v>
      </c>
      <c r="L24" s="4" t="e">
        <f>IF(A24&lt;('2. Syöttöarvot ja tulokset'!$B$21+1),L23,NA())</f>
        <v>#N/A</v>
      </c>
      <c r="M24" s="4" t="str">
        <f>IF(A24&lt;('2. Syöttöarvot ja tulokset'!$B$21+1),'2. Syöttöarvot ja tulokset'!$B$75*'2. Syöttöarvot ja tulokset'!$B$73," ")</f>
        <v xml:space="preserve"> </v>
      </c>
      <c r="N24" s="4" t="str">
        <f>IF(A24&lt;('2. Syöttöarvot ja tulokset'!$B$21+1),M24/((1+$P$2)^A24)," ")</f>
        <v xml:space="preserve"> </v>
      </c>
      <c r="O24" s="4" t="str">
        <f>IF(A24&lt;('2. Syöttöarvot ja tulokset'!$B$21+1),'2. Syöttöarvot ja tulokset'!$B$73*'2. Syöttöarvot ja tulokset'!$B$75+O23," ")</f>
        <v xml:space="preserve"> </v>
      </c>
      <c r="P24" s="4" t="str">
        <f>IF(A24&lt;('2. Syöttöarvot ja tulokset'!$B$21+1),(G24+I24+H24+J24)/((1+$P$2)^A24)," ")</f>
        <v xml:space="preserve"> </v>
      </c>
      <c r="Q24" s="4" t="str">
        <f>IF(A24&lt;('2. Syöttöarvot ja tulokset'!$B$21+1),Q23+P24," ")</f>
        <v xml:space="preserve"> </v>
      </c>
      <c r="R24" s="4" t="e">
        <f>IF(A24&lt;('2. Syöttöarvot ja tulokset'!$B$21+1),R23+G24+I24+H24+J24+T24-$V$6,NA())</f>
        <v>#N/A</v>
      </c>
      <c r="S24" s="4" t="str">
        <f>IF(A24&lt;('2. Syöttöarvot ja tulokset'!$B$21+1),'2. Syöttöarvot ja tulokset'!$B$79*(R23)," ")</f>
        <v xml:space="preserve"> </v>
      </c>
      <c r="T24" s="4">
        <f t="shared" si="1"/>
        <v>0</v>
      </c>
      <c r="U24" s="4" t="e">
        <f>IF(A24&lt;('2. Syöttöarvot ja tulokset'!$B$21+1),U23+(T24+I24+G24+H24+J24-$V$6)/((1+$P$2)^A24),NA())</f>
        <v>#N/A</v>
      </c>
      <c r="V24" s="4" t="str">
        <f>IF(A24&lt;('2. Syöttöarvot ja tulokset'!$B$21+1),V23+('2. Syöttöarvot ja tulokset'!$B$75*'2. Syöttöarvot ja tulokset'!$B$73)," ")</f>
        <v xml:space="preserve"> </v>
      </c>
      <c r="W24" s="4" t="e">
        <f>IF(A24&lt;('2. Syöttöarvot ja tulokset'!$B$21+1),W23+C24+Y24-$V$6,NA())</f>
        <v>#N/A</v>
      </c>
      <c r="X24" s="4" t="str">
        <f>IF(A24&lt;('2. Syöttöarvot ja tulokset'!$B$21+1),'2. Syöttöarvot ja tulokset'!$B$79*W23," ")</f>
        <v xml:space="preserve"> </v>
      </c>
      <c r="Y24" s="4">
        <f t="shared" si="2"/>
        <v>0</v>
      </c>
      <c r="Z24" s="4" t="e">
        <f>IF(A24&lt;('2. Syöttöarvot ja tulokset'!$B$21+1),Z23+(C24-$V$6+Y24)/((1+$P$2)^A24),NA())</f>
        <v>#N/A</v>
      </c>
      <c r="AA24" s="4" t="str">
        <f>IF(A24&lt;('2. Syöttöarvot ja tulokset'!$B$21+1),AA23+(G24+I24+H24+T24-$V$6)," ")</f>
        <v xml:space="preserve"> </v>
      </c>
      <c r="AB24" s="20" t="e">
        <f>IF(A24&lt;('2. Syöttöarvot ja tulokset'!$B$21+1),AA24/L24,NA())</f>
        <v>#N/A</v>
      </c>
      <c r="AC24" s="29" t="str">
        <f>IF(A24&lt;('2. Syöttöarvot ja tulokset'!$B$21+1),AC23+(C24+Y24-$V$6)," ")</f>
        <v xml:space="preserve"> </v>
      </c>
      <c r="AD24" s="20" t="e">
        <f>IF(A24&lt;('2. Syöttöarvot ja tulokset'!$B$21+1),AC24/L24,NA())</f>
        <v>#N/A</v>
      </c>
      <c r="AE24" t="str">
        <f>IF(A24&lt;('2. Syöttöarvot ja tulokset'!$B$21+1),-'2. Syöttöarvot ja tulokset'!$B$122*A24," ")</f>
        <v xml:space="preserve"> </v>
      </c>
      <c r="AF24" t="e">
        <f>IF(A24&lt;('2. Syöttöarvot ja tulokset'!$B$21+1),AE24/1000,NA())</f>
        <v>#N/A</v>
      </c>
    </row>
    <row r="25" spans="1:32" x14ac:dyDescent="0.35">
      <c r="A25">
        <f t="shared" si="0"/>
        <v>20</v>
      </c>
      <c r="B25" t="str">
        <f>IF(A25&lt;('2. Syöttöarvot ja tulokset'!$B$21+1),A25," ")</f>
        <v xml:space="preserve"> </v>
      </c>
      <c r="C25" s="4" t="str">
        <f>IF(A25&lt;('2. Syöttöarvot ja tulokset'!$B$21+1),'2. Syöttöarvot ja tulokset'!$B$99+'2. Syöttöarvot ja tulokset'!$B$101," ")</f>
        <v xml:space="preserve"> </v>
      </c>
      <c r="D25" s="4" t="e">
        <f>IF(A25&lt;('2. Syöttöarvot ja tulokset'!$B$21+1),D24+C25,NA())</f>
        <v>#N/A</v>
      </c>
      <c r="E25" s="4" t="str">
        <f>IF(B25&lt;('2. Syöttöarvot ja tulokset'!$B$21+1),C25/((1+$P$2)^A25)," ")</f>
        <v xml:space="preserve"> </v>
      </c>
      <c r="F25" s="4" t="str">
        <f>IF(A25&lt;('2. Syöttöarvot ja tulokset'!$B$21+1),F24+E25," ")</f>
        <v xml:space="preserve"> </v>
      </c>
      <c r="G25" s="4" t="str">
        <f>IF(A25&lt;('2. Syöttöarvot ja tulokset'!$B$21+1),G24*(1+'2. Syöttöarvot ja tulokset'!$B$46)," ")</f>
        <v xml:space="preserve"> </v>
      </c>
      <c r="H25" s="4" t="str">
        <f>IF(A25&lt;('2. Syöttöarvot ja tulokset'!$B$21+1),H24*(1+'2. Syöttöarvot ja tulokset'!$B$58)," ")</f>
        <v xml:space="preserve"> </v>
      </c>
      <c r="I25" s="4" t="str">
        <f>IF(A25&lt;('2. Syöttöarvot ja tulokset'!$B$21+1),I24*(1+'2. Syöttöarvot ja tulokset'!$B$34)," ")</f>
        <v xml:space="preserve"> </v>
      </c>
      <c r="J25" s="4" t="str">
        <f>IF(A25&lt;('2. Syöttöarvot ja tulokset'!$B$21+1),J24*(1+'2. Syöttöarvot ja tulokset'!$B$68)," ")</f>
        <v xml:space="preserve"> </v>
      </c>
      <c r="K25" s="4" t="e">
        <f>IF('Solution 1, (hidden) (2)'!A25&lt;('2. Syöttöarvot ja tulokset'!$B$21+1),K24+(G25+I25+H25+J25),NA())</f>
        <v>#N/A</v>
      </c>
      <c r="L25" s="4" t="e">
        <f>IF(A25&lt;('2. Syöttöarvot ja tulokset'!$B$21+1),L24,NA())</f>
        <v>#N/A</v>
      </c>
      <c r="M25" s="4" t="str">
        <f>IF(A25&lt;('2. Syöttöarvot ja tulokset'!$B$21+1),'2. Syöttöarvot ja tulokset'!$B$75*'2. Syöttöarvot ja tulokset'!$B$73," ")</f>
        <v xml:space="preserve"> </v>
      </c>
      <c r="N25" s="4" t="str">
        <f>IF(A25&lt;('2. Syöttöarvot ja tulokset'!$B$21+1),M25/((1+$P$2)^A25)," ")</f>
        <v xml:space="preserve"> </v>
      </c>
      <c r="O25" s="4" t="str">
        <f>IF(A25&lt;('2. Syöttöarvot ja tulokset'!$B$21+1),'2. Syöttöarvot ja tulokset'!$B$73*'2. Syöttöarvot ja tulokset'!$B$75+O24," ")</f>
        <v xml:space="preserve"> </v>
      </c>
      <c r="P25" s="4" t="str">
        <f>IF(A25&lt;('2. Syöttöarvot ja tulokset'!$B$21+1),(G25+I25+H25+J25)/((1+$P$2)^A25)," ")</f>
        <v xml:space="preserve"> </v>
      </c>
      <c r="Q25" s="4" t="str">
        <f>IF(A25&lt;('2. Syöttöarvot ja tulokset'!$B$21+1),Q24+P25," ")</f>
        <v xml:space="preserve"> </v>
      </c>
      <c r="R25" s="4" t="e">
        <f>IF(A25&lt;('2. Syöttöarvot ja tulokset'!$B$21+1),R24+G25+I25+H25+J25+T25-$V$6,NA())</f>
        <v>#N/A</v>
      </c>
      <c r="S25" s="4" t="str">
        <f>IF(A25&lt;('2. Syöttöarvot ja tulokset'!$B$21+1),'2. Syöttöarvot ja tulokset'!$B$79*(R24)," ")</f>
        <v xml:space="preserve"> </v>
      </c>
      <c r="T25" s="4">
        <f t="shared" si="1"/>
        <v>0</v>
      </c>
      <c r="U25" s="4" t="e">
        <f>IF(A25&lt;('2. Syöttöarvot ja tulokset'!$B$21+1),U24+(T25+I25+G25+H25+J25-$V$6)/((1+$P$2)^A25),NA())</f>
        <v>#N/A</v>
      </c>
      <c r="V25" s="4" t="str">
        <f>IF(A25&lt;('2. Syöttöarvot ja tulokset'!$B$21+1),V24+('2. Syöttöarvot ja tulokset'!$B$75*'2. Syöttöarvot ja tulokset'!$B$73)," ")</f>
        <v xml:space="preserve"> </v>
      </c>
      <c r="W25" s="4" t="e">
        <f>IF(A25&lt;('2. Syöttöarvot ja tulokset'!$B$21+1),W24+C25+Y25-$V$6,NA())</f>
        <v>#N/A</v>
      </c>
      <c r="X25" s="4" t="str">
        <f>IF(A25&lt;('2. Syöttöarvot ja tulokset'!$B$21+1),'2. Syöttöarvot ja tulokset'!$B$79*W24," ")</f>
        <v xml:space="preserve"> </v>
      </c>
      <c r="Y25" s="4">
        <f t="shared" si="2"/>
        <v>0</v>
      </c>
      <c r="Z25" s="4" t="e">
        <f>IF(A25&lt;('2. Syöttöarvot ja tulokset'!$B$21+1),Z24+(C25-$V$6+Y25)/((1+$P$2)^A25),NA())</f>
        <v>#N/A</v>
      </c>
      <c r="AA25" s="4" t="str">
        <f>IF(A25&lt;('2. Syöttöarvot ja tulokset'!$B$21+1),AA24+(G25+I25+H25+T25-$V$6)," ")</f>
        <v xml:space="preserve"> </v>
      </c>
      <c r="AB25" s="20" t="e">
        <f>IF(A25&lt;('2. Syöttöarvot ja tulokset'!$B$21+1),AA25/L25,NA())</f>
        <v>#N/A</v>
      </c>
      <c r="AC25" s="29" t="str">
        <f>IF(A25&lt;('2. Syöttöarvot ja tulokset'!$B$21+1),AC24+(C25+Y25-$V$6)," ")</f>
        <v xml:space="preserve"> </v>
      </c>
      <c r="AD25" s="20" t="e">
        <f>IF(A25&lt;('2. Syöttöarvot ja tulokset'!$B$21+1),AC25/L25,NA())</f>
        <v>#N/A</v>
      </c>
      <c r="AE25" t="str">
        <f>IF(A25&lt;('2. Syöttöarvot ja tulokset'!$B$21+1),-'2. Syöttöarvot ja tulokset'!$B$122*A25," ")</f>
        <v xml:space="preserve"> </v>
      </c>
      <c r="AF25" t="e">
        <f>IF(A25&lt;('2. Syöttöarvot ja tulokset'!$B$21+1),AE25/1000,NA())</f>
        <v>#N/A</v>
      </c>
    </row>
    <row r="26" spans="1:32" x14ac:dyDescent="0.35">
      <c r="A26">
        <f t="shared" si="0"/>
        <v>21</v>
      </c>
      <c r="B26" t="str">
        <f>IF(A26&lt;('2. Syöttöarvot ja tulokset'!$B$21+1),A26," ")</f>
        <v xml:space="preserve"> </v>
      </c>
      <c r="C26" s="4" t="str">
        <f>IF(A26&lt;('2. Syöttöarvot ja tulokset'!$B$21+1),'2. Syöttöarvot ja tulokset'!$B$99+'2. Syöttöarvot ja tulokset'!$B$101," ")</f>
        <v xml:space="preserve"> </v>
      </c>
      <c r="D26" s="4" t="e">
        <f>IF(A26&lt;('2. Syöttöarvot ja tulokset'!$B$21+1),D25+C26,NA())</f>
        <v>#N/A</v>
      </c>
      <c r="E26" s="4" t="str">
        <f>IF(B26&lt;('2. Syöttöarvot ja tulokset'!$B$21+1),C26/((1+$P$2)^A26)," ")</f>
        <v xml:space="preserve"> </v>
      </c>
      <c r="F26" s="4" t="str">
        <f>IF(A26&lt;('2. Syöttöarvot ja tulokset'!$B$21+1),F25+E26," ")</f>
        <v xml:space="preserve"> </v>
      </c>
      <c r="G26" s="4" t="str">
        <f>IF(A26&lt;('2. Syöttöarvot ja tulokset'!$B$21+1),G25*(1+'2. Syöttöarvot ja tulokset'!$B$46)," ")</f>
        <v xml:space="preserve"> </v>
      </c>
      <c r="H26" s="4" t="str">
        <f>IF(A26&lt;('2. Syöttöarvot ja tulokset'!$B$21+1),H25*(1+'2. Syöttöarvot ja tulokset'!$B$58)," ")</f>
        <v xml:space="preserve"> </v>
      </c>
      <c r="I26" s="4" t="str">
        <f>IF(A26&lt;('2. Syöttöarvot ja tulokset'!$B$21+1),I25*(1+'2. Syöttöarvot ja tulokset'!$B$34)," ")</f>
        <v xml:space="preserve"> </v>
      </c>
      <c r="J26" s="4" t="str">
        <f>IF(A26&lt;('2. Syöttöarvot ja tulokset'!$B$21+1),J25*(1+'2. Syöttöarvot ja tulokset'!$B$68)," ")</f>
        <v xml:space="preserve"> </v>
      </c>
      <c r="K26" s="4" t="e">
        <f>IF('Solution 1, (hidden) (2)'!A26&lt;('2. Syöttöarvot ja tulokset'!$B$21+1),K25+(G26+I26+H26+J26),NA())</f>
        <v>#N/A</v>
      </c>
      <c r="L26" s="4" t="e">
        <f>IF(A26&lt;('2. Syöttöarvot ja tulokset'!$B$21+1),L25,NA())</f>
        <v>#N/A</v>
      </c>
      <c r="M26" s="4" t="str">
        <f>IF(A26&lt;('2. Syöttöarvot ja tulokset'!$B$21+1),'2. Syöttöarvot ja tulokset'!$B$75*'2. Syöttöarvot ja tulokset'!$B$73," ")</f>
        <v xml:space="preserve"> </v>
      </c>
      <c r="N26" s="4" t="str">
        <f>IF(A26&lt;('2. Syöttöarvot ja tulokset'!$B$21+1),M26/((1+$P$2)^A26)," ")</f>
        <v xml:space="preserve"> </v>
      </c>
      <c r="O26" s="4" t="str">
        <f>IF(A26&lt;('2. Syöttöarvot ja tulokset'!$B$21+1),'2. Syöttöarvot ja tulokset'!$B$73*'2. Syöttöarvot ja tulokset'!$B$75+O25," ")</f>
        <v xml:space="preserve"> </v>
      </c>
      <c r="P26" s="4" t="str">
        <f>IF(A26&lt;('2. Syöttöarvot ja tulokset'!$B$21+1),(G26+I26+H26+J26)/((1+$P$2)^A26)," ")</f>
        <v xml:space="preserve"> </v>
      </c>
      <c r="Q26" s="4" t="str">
        <f>IF(A26&lt;('2. Syöttöarvot ja tulokset'!$B$21+1),Q25+P26," ")</f>
        <v xml:space="preserve"> </v>
      </c>
      <c r="R26" s="4" t="e">
        <f>IF(A26&lt;('2. Syöttöarvot ja tulokset'!$B$21+1),R25+G26+I26+H26+J26+T26-$V$6,NA())</f>
        <v>#N/A</v>
      </c>
      <c r="S26" s="4" t="str">
        <f>IF(A26&lt;('2. Syöttöarvot ja tulokset'!$B$21+1),'2. Syöttöarvot ja tulokset'!$B$79*(R25)," ")</f>
        <v xml:space="preserve"> </v>
      </c>
      <c r="T26" s="4">
        <f t="shared" si="1"/>
        <v>0</v>
      </c>
      <c r="U26" s="4" t="e">
        <f>IF(A26&lt;('2. Syöttöarvot ja tulokset'!$B$21+1),U25+(T26+I26+G26+H26+J26-$V$6)/((1+$P$2)^A26),NA())</f>
        <v>#N/A</v>
      </c>
      <c r="V26" s="4" t="str">
        <f>IF(A26&lt;('2. Syöttöarvot ja tulokset'!$B$21+1),V25+('2. Syöttöarvot ja tulokset'!$B$75*'2. Syöttöarvot ja tulokset'!$B$73)," ")</f>
        <v xml:space="preserve"> </v>
      </c>
      <c r="W26" s="4" t="e">
        <f>IF(A26&lt;('2. Syöttöarvot ja tulokset'!$B$21+1),W25+C26+Y26-$V$6,NA())</f>
        <v>#N/A</v>
      </c>
      <c r="X26" s="4" t="str">
        <f>IF(A26&lt;('2. Syöttöarvot ja tulokset'!$B$21+1),'2. Syöttöarvot ja tulokset'!$B$79*W25," ")</f>
        <v xml:space="preserve"> </v>
      </c>
      <c r="Y26" s="4">
        <f t="shared" si="2"/>
        <v>0</v>
      </c>
      <c r="Z26" s="4" t="e">
        <f>IF(A26&lt;('2. Syöttöarvot ja tulokset'!$B$21+1),Z25+(C26-$V$6+Y26)/((1+$P$2)^A26),NA())</f>
        <v>#N/A</v>
      </c>
      <c r="AA26" s="4" t="str">
        <f>IF(A26&lt;('2. Syöttöarvot ja tulokset'!$B$21+1),AA25+(G26+I26+H26+T26-$V$6)," ")</f>
        <v xml:space="preserve"> </v>
      </c>
      <c r="AB26" s="20" t="e">
        <f>IF(A26&lt;('2. Syöttöarvot ja tulokset'!$B$21+1),AA26/L26,NA())</f>
        <v>#N/A</v>
      </c>
      <c r="AC26" s="29" t="str">
        <f>IF(A26&lt;('2. Syöttöarvot ja tulokset'!$B$21+1),AC25+(C26+Y26-$V$6)," ")</f>
        <v xml:space="preserve"> </v>
      </c>
      <c r="AD26" s="20" t="e">
        <f>IF(A26&lt;('2. Syöttöarvot ja tulokset'!$B$21+1),AC26/L26,NA())</f>
        <v>#N/A</v>
      </c>
      <c r="AE26" t="str">
        <f>IF(A26&lt;('2. Syöttöarvot ja tulokset'!$B$21+1),-'2. Syöttöarvot ja tulokset'!$B$122*A26," ")</f>
        <v xml:space="preserve"> </v>
      </c>
      <c r="AF26" t="e">
        <f>IF(A26&lt;('2. Syöttöarvot ja tulokset'!$B$21+1),AE26/1000,NA())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tulokset'!$B$21+1),A27," ")</f>
        <v xml:space="preserve"> </v>
      </c>
      <c r="C27" s="4" t="str">
        <f>IF(A27&lt;('2. Syöttöarvot ja tulokset'!$B$21+1),'2. Syöttöarvot ja tulokset'!$B$99+'2. Syöttöarvot ja tulokset'!$B$101," ")</f>
        <v xml:space="preserve"> </v>
      </c>
      <c r="D27" s="4" t="e">
        <f>IF(A27&lt;('2. Syöttöarvot ja tulokset'!$B$21+1),D26+C27,NA())</f>
        <v>#N/A</v>
      </c>
      <c r="E27" s="4" t="str">
        <f>IF(B27&lt;('2. Syöttöarvot ja tulokset'!$B$21+1),C27/((1+$P$2)^A27)," ")</f>
        <v xml:space="preserve"> </v>
      </c>
      <c r="F27" s="4" t="str">
        <f>IF(A27&lt;('2. Syöttöarvot ja tulokset'!$B$21+1),F26+E27," ")</f>
        <v xml:space="preserve"> </v>
      </c>
      <c r="G27" s="4" t="str">
        <f>IF(A27&lt;('2. Syöttöarvot ja tulokset'!$B$21+1),G26*(1+'2. Syöttöarvot ja tulokset'!$B$46)," ")</f>
        <v xml:space="preserve"> </v>
      </c>
      <c r="H27" s="4" t="str">
        <f>IF(A27&lt;('2. Syöttöarvot ja tulokset'!$B$21+1),H26*(1+'2. Syöttöarvot ja tulokset'!$B$58)," ")</f>
        <v xml:space="preserve"> </v>
      </c>
      <c r="I27" s="4" t="str">
        <f>IF(A27&lt;('2. Syöttöarvot ja tulokset'!$B$21+1),I26*(1+'2. Syöttöarvot ja tulokset'!$B$34)," ")</f>
        <v xml:space="preserve"> </v>
      </c>
      <c r="J27" s="4" t="str">
        <f>IF(A27&lt;('2. Syöttöarvot ja tulokset'!$B$21+1),J26*(1+'2. Syöttöarvot ja tulokset'!$B$68)," ")</f>
        <v xml:space="preserve"> </v>
      </c>
      <c r="K27" s="4" t="e">
        <f>IF('Solution 1, (hidden) (2)'!A27&lt;('2. Syöttöarvot ja tulokset'!$B$21+1),K26+(G27+I27+H27+J27),NA())</f>
        <v>#N/A</v>
      </c>
      <c r="L27" s="4" t="e">
        <f>IF(A27&lt;('2. Syöttöarvot ja tulokset'!$B$21+1),L26,NA())</f>
        <v>#N/A</v>
      </c>
      <c r="M27" s="4" t="str">
        <f>IF(A27&lt;('2. Syöttöarvot ja tulokset'!$B$21+1),'2. Syöttöarvot ja tulokset'!$B$75*'2. Syöttöarvot ja tulokset'!$B$73," ")</f>
        <v xml:space="preserve"> </v>
      </c>
      <c r="N27" s="4" t="str">
        <f>IF(A27&lt;('2. Syöttöarvot ja tulokset'!$B$21+1),M27/((1+$P$2)^A27)," ")</f>
        <v xml:space="preserve"> </v>
      </c>
      <c r="O27" s="4" t="str">
        <f>IF(A27&lt;('2. Syöttöarvot ja tulokset'!$B$21+1),'2. Syöttöarvot ja tulokset'!$B$73*'2. Syöttöarvot ja tulokset'!$B$75+O26," ")</f>
        <v xml:space="preserve"> </v>
      </c>
      <c r="P27" s="4" t="str">
        <f>IF(A27&lt;('2. Syöttöarvot ja tulokset'!$B$21+1),(G27+I27+H27+J27)/((1+$P$2)^A27)," ")</f>
        <v xml:space="preserve"> </v>
      </c>
      <c r="Q27" s="4" t="str">
        <f>IF(A27&lt;('2. Syöttöarvot ja tulokset'!$B$21+1),Q26+P27," ")</f>
        <v xml:space="preserve"> </v>
      </c>
      <c r="R27" s="4" t="e">
        <f>IF(A27&lt;('2. Syöttöarvot ja tulokset'!$B$21+1),R26+G27+I27+H27+J27+T27-$V$6,NA())</f>
        <v>#N/A</v>
      </c>
      <c r="S27" s="4" t="str">
        <f>IF(A27&lt;('2. Syöttöarvot ja tulokset'!$B$21+1),'2. Syöttöarvot ja tulokset'!$B$79*(R26)," ")</f>
        <v xml:space="preserve"> </v>
      </c>
      <c r="T27" s="4">
        <f t="shared" si="1"/>
        <v>0</v>
      </c>
      <c r="U27" s="4" t="e">
        <f>IF(A27&lt;('2. Syöttöarvot ja tulokset'!$B$21+1),U26+(T27+I27+G27+H27+J27-$V$6)/((1+$P$2)^A27),NA())</f>
        <v>#N/A</v>
      </c>
      <c r="V27" s="4" t="str">
        <f>IF(A27&lt;('2. Syöttöarvot ja tulokset'!$B$21+1),V26+('2. Syöttöarvot ja tulokset'!$B$75*'2. Syöttöarvot ja tulokset'!$B$73)," ")</f>
        <v xml:space="preserve"> </v>
      </c>
      <c r="W27" s="4" t="e">
        <f>IF(A27&lt;('2. Syöttöarvot ja tulokset'!$B$21+1),W26+C27+Y27-$V$6,NA())</f>
        <v>#N/A</v>
      </c>
      <c r="X27" s="4" t="str">
        <f>IF(A27&lt;('2. Syöttöarvot ja tulokset'!$B$21+1),'2. Syöttöarvot ja tulokset'!$B$79*W26," ")</f>
        <v xml:space="preserve"> </v>
      </c>
      <c r="Y27" s="4">
        <f t="shared" si="2"/>
        <v>0</v>
      </c>
      <c r="Z27" s="4" t="e">
        <f>IF(A27&lt;('2. Syöttöarvot ja tulokset'!$B$21+1),Z26+(C27-$V$6+Y27)/((1+$P$2)^A27),NA())</f>
        <v>#N/A</v>
      </c>
      <c r="AA27" s="4" t="str">
        <f>IF(A27&lt;('2. Syöttöarvot ja tulokset'!$B$21+1),AA26+(G27+I27+H27+T27-$V$6)," ")</f>
        <v xml:space="preserve"> </v>
      </c>
      <c r="AB27" s="20" t="e">
        <f>IF(A27&lt;('2. Syöttöarvot ja tulokset'!$B$21+1),AA27/L27,NA())</f>
        <v>#N/A</v>
      </c>
      <c r="AC27" s="29" t="str">
        <f>IF(A27&lt;('2. Syöttöarvot ja tulokset'!$B$21+1),AC26+(C27+Y27-$V$6)," ")</f>
        <v xml:space="preserve"> </v>
      </c>
      <c r="AD27" s="20" t="e">
        <f>IF(A27&lt;('2. Syöttöarvot ja tulokset'!$B$21+1),AC27/L27,NA())</f>
        <v>#N/A</v>
      </c>
      <c r="AE27" t="str">
        <f>IF(A27&lt;('2. Syöttöarvot ja tulokset'!$B$21+1),-'2. Syöttöarvot ja tulokset'!$B$122*A27," ")</f>
        <v xml:space="preserve"> </v>
      </c>
      <c r="AF27" t="e">
        <f>IF(A27&lt;('2. Syöttöarvot ja tulokset'!$B$21+1),AE27/1000,NA())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tulokset'!$B$21+1),A28," ")</f>
        <v xml:space="preserve"> </v>
      </c>
      <c r="C28" s="4" t="str">
        <f>IF(A28&lt;('2. Syöttöarvot ja tulokset'!$B$21+1),'2. Syöttöarvot ja tulokset'!$B$99+'2. Syöttöarvot ja tulokset'!$B$101," ")</f>
        <v xml:space="preserve"> </v>
      </c>
      <c r="D28" s="4" t="e">
        <f>IF(A28&lt;('2. Syöttöarvot ja tulokset'!$B$21+1),D27+C28,NA())</f>
        <v>#N/A</v>
      </c>
      <c r="E28" s="4" t="str">
        <f>IF(B28&lt;('2. Syöttöarvot ja tulokset'!$B$21+1),C28/((1+$P$2)^A28)," ")</f>
        <v xml:space="preserve"> </v>
      </c>
      <c r="F28" s="4" t="str">
        <f>IF(A28&lt;('2. Syöttöarvot ja tulokset'!$B$21+1),F27+E28," ")</f>
        <v xml:space="preserve"> </v>
      </c>
      <c r="G28" s="4" t="str">
        <f>IF(A28&lt;('2. Syöttöarvot ja tulokset'!$B$21+1),G27*(1+'2. Syöttöarvot ja tulokset'!$B$46)," ")</f>
        <v xml:space="preserve"> </v>
      </c>
      <c r="H28" s="4" t="str">
        <f>IF(A28&lt;('2. Syöttöarvot ja tulokset'!$B$21+1),H27*(1+'2. Syöttöarvot ja tulokset'!$B$58)," ")</f>
        <v xml:space="preserve"> </v>
      </c>
      <c r="I28" s="4" t="str">
        <f>IF(A28&lt;('2. Syöttöarvot ja tulokset'!$B$21+1),I27*(1+'2. Syöttöarvot ja tulokset'!$B$34)," ")</f>
        <v xml:space="preserve"> </v>
      </c>
      <c r="J28" s="4" t="str">
        <f>IF(A28&lt;('2. Syöttöarvot ja tulokset'!$B$21+1),J27*(1+'2. Syöttöarvot ja tulokset'!$B$68)," ")</f>
        <v xml:space="preserve"> </v>
      </c>
      <c r="K28" s="4" t="e">
        <f>IF('Solution 1, (hidden) (2)'!A28&lt;('2. Syöttöarvot ja tulokset'!$B$21+1),K27+(G28+I28+H28+J28),NA())</f>
        <v>#N/A</v>
      </c>
      <c r="L28" s="4" t="e">
        <f>IF(A28&lt;('2. Syöttöarvot ja tulokset'!$B$21+1),L27,NA())</f>
        <v>#N/A</v>
      </c>
      <c r="M28" s="4" t="str">
        <f>IF(A28&lt;('2. Syöttöarvot ja tulokset'!$B$21+1),'2. Syöttöarvot ja tulokset'!$B$75*'2. Syöttöarvot ja tulokset'!$B$73," ")</f>
        <v xml:space="preserve"> </v>
      </c>
      <c r="N28" s="4" t="str">
        <f>IF(A28&lt;('2. Syöttöarvot ja tulokset'!$B$21+1),M28/((1+$P$2)^A28)," ")</f>
        <v xml:space="preserve"> </v>
      </c>
      <c r="O28" s="4" t="str">
        <f>IF(A28&lt;('2. Syöttöarvot ja tulokset'!$B$21+1),'2. Syöttöarvot ja tulokset'!$B$73*'2. Syöttöarvot ja tulokset'!$B$75+O27," ")</f>
        <v xml:space="preserve"> </v>
      </c>
      <c r="P28" s="4" t="str">
        <f>IF(A28&lt;('2. Syöttöarvot ja tulokset'!$B$21+1),(G28+I28+H28+J28)/((1+$P$2)^A28)," ")</f>
        <v xml:space="preserve"> </v>
      </c>
      <c r="Q28" s="4" t="str">
        <f>IF(A28&lt;('2. Syöttöarvot ja tulokset'!$B$21+1),Q27+P28," ")</f>
        <v xml:space="preserve"> </v>
      </c>
      <c r="R28" s="4" t="e">
        <f>IF(A28&lt;('2. Syöttöarvot ja tulokset'!$B$21+1),R27+G28+I28+H28+J28+T28-$V$6,NA())</f>
        <v>#N/A</v>
      </c>
      <c r="S28" s="4" t="str">
        <f>IF(A28&lt;('2. Syöttöarvot ja tulokset'!$B$21+1),'2. Syöttöarvot ja tulokset'!$B$79*(R27)," ")</f>
        <v xml:space="preserve"> </v>
      </c>
      <c r="T28" s="4">
        <f t="shared" si="1"/>
        <v>0</v>
      </c>
      <c r="U28" s="4" t="e">
        <f>IF(A28&lt;('2. Syöttöarvot ja tulokset'!$B$21+1),U27+(T28+I28+G28+H28+J28-$V$6)/((1+$P$2)^A28),NA())</f>
        <v>#N/A</v>
      </c>
      <c r="V28" s="4" t="str">
        <f>IF(A28&lt;('2. Syöttöarvot ja tulokset'!$B$21+1),V27+('2. Syöttöarvot ja tulokset'!$B$75*'2. Syöttöarvot ja tulokset'!$B$73)," ")</f>
        <v xml:space="preserve"> </v>
      </c>
      <c r="W28" s="4" t="e">
        <f>IF(A28&lt;('2. Syöttöarvot ja tulokset'!$B$21+1),W27+C28+Y28-$V$6,NA())</f>
        <v>#N/A</v>
      </c>
      <c r="X28" s="4" t="str">
        <f>IF(A28&lt;('2. Syöttöarvot ja tulokset'!$B$21+1),'2. Syöttöarvot ja tulokset'!$B$79*W27," ")</f>
        <v xml:space="preserve"> </v>
      </c>
      <c r="Y28" s="4">
        <f t="shared" si="2"/>
        <v>0</v>
      </c>
      <c r="Z28" s="4" t="e">
        <f>IF(A28&lt;('2. Syöttöarvot ja tulokset'!$B$21+1),Z27+(C28-$V$6+Y28)/((1+$P$2)^A28),NA())</f>
        <v>#N/A</v>
      </c>
      <c r="AA28" s="4" t="str">
        <f>IF(A28&lt;('2. Syöttöarvot ja tulokset'!$B$21+1),AA27+(G28+I28+H28+T28-$V$6)," ")</f>
        <v xml:space="preserve"> </v>
      </c>
      <c r="AB28" s="20" t="e">
        <f>IF(A28&lt;('2. Syöttöarvot ja tulokset'!$B$21+1),AA28/L28,NA())</f>
        <v>#N/A</v>
      </c>
      <c r="AC28" s="29" t="str">
        <f>IF(A28&lt;('2. Syöttöarvot ja tulokset'!$B$21+1),AC27+(C28+Y28-$V$6)," ")</f>
        <v xml:space="preserve"> </v>
      </c>
      <c r="AD28" s="20" t="e">
        <f>IF(A28&lt;('2. Syöttöarvot ja tulokset'!$B$21+1),AC28/L28,NA())</f>
        <v>#N/A</v>
      </c>
      <c r="AE28" t="str">
        <f>IF(A28&lt;('2. Syöttöarvot ja tulokset'!$B$21+1),-'2. Syöttöarvot ja tulokset'!$B$122*A28," ")</f>
        <v xml:space="preserve"> </v>
      </c>
      <c r="AF28" t="e">
        <f>IF(A28&lt;('2. Syöttöarvot ja tulokset'!$B$21+1),AE28/1000,NA())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tulokset'!$B$21+1),A29," ")</f>
        <v xml:space="preserve"> </v>
      </c>
      <c r="C29" s="4" t="str">
        <f>IF(A29&lt;('2. Syöttöarvot ja tulokset'!$B$21+1),'2. Syöttöarvot ja tulokset'!$B$99+'2. Syöttöarvot ja tulokset'!$B$101," ")</f>
        <v xml:space="preserve"> </v>
      </c>
      <c r="D29" s="4" t="e">
        <f>IF(A29&lt;('2. Syöttöarvot ja tulokset'!$B$21+1),D28+C29,NA())</f>
        <v>#N/A</v>
      </c>
      <c r="E29" s="4" t="str">
        <f>IF(B29&lt;('2. Syöttöarvot ja tulokset'!$B$21+1),C29/((1+$P$2)^A29)," ")</f>
        <v xml:space="preserve"> </v>
      </c>
      <c r="F29" s="4" t="str">
        <f>IF(A29&lt;('2. Syöttöarvot ja tulokset'!$B$21+1),F28+E29," ")</f>
        <v xml:space="preserve"> </v>
      </c>
      <c r="G29" s="4" t="str">
        <f>IF(A29&lt;('2. Syöttöarvot ja tulokset'!$B$21+1),G28*(1+'2. Syöttöarvot ja tulokset'!$B$46)," ")</f>
        <v xml:space="preserve"> </v>
      </c>
      <c r="H29" s="4" t="str">
        <f>IF(A29&lt;('2. Syöttöarvot ja tulokset'!$B$21+1),H28*(1+'2. Syöttöarvot ja tulokset'!$B$58)," ")</f>
        <v xml:space="preserve"> </v>
      </c>
      <c r="I29" s="4" t="str">
        <f>IF(A29&lt;('2. Syöttöarvot ja tulokset'!$B$21+1),I28*(1+'2. Syöttöarvot ja tulokset'!$B$34)," ")</f>
        <v xml:space="preserve"> </v>
      </c>
      <c r="J29" s="4" t="str">
        <f>IF(A29&lt;('2. Syöttöarvot ja tulokset'!$B$21+1),J28*(1+'2. Syöttöarvot ja tulokset'!$B$68)," ")</f>
        <v xml:space="preserve"> </v>
      </c>
      <c r="K29" s="4" t="e">
        <f>IF('Solution 1, (hidden) (2)'!A29&lt;('2. Syöttöarvot ja tulokset'!$B$21+1),K28+(G29+I29+H29+J29),NA())</f>
        <v>#N/A</v>
      </c>
      <c r="L29" s="4" t="e">
        <f>IF(A29&lt;('2. Syöttöarvot ja tulokset'!$B$21+1),L28,NA())</f>
        <v>#N/A</v>
      </c>
      <c r="M29" s="4" t="str">
        <f>IF(A29&lt;('2. Syöttöarvot ja tulokset'!$B$21+1),'2. Syöttöarvot ja tulokset'!$B$75*'2. Syöttöarvot ja tulokset'!$B$73," ")</f>
        <v xml:space="preserve"> </v>
      </c>
      <c r="N29" s="4" t="str">
        <f>IF(A29&lt;('2. Syöttöarvot ja tulokset'!$B$21+1),M29/((1+$P$2)^A29)," ")</f>
        <v xml:space="preserve"> </v>
      </c>
      <c r="O29" s="4" t="str">
        <f>IF(A29&lt;('2. Syöttöarvot ja tulokset'!$B$21+1),'2. Syöttöarvot ja tulokset'!$B$73*'2. Syöttöarvot ja tulokset'!$B$75+O28," ")</f>
        <v xml:space="preserve"> </v>
      </c>
      <c r="P29" s="4" t="str">
        <f>IF(A29&lt;('2. Syöttöarvot ja tulokset'!$B$21+1),(G29+I29+H29+J29)/((1+$P$2)^A29)," ")</f>
        <v xml:space="preserve"> </v>
      </c>
      <c r="Q29" s="4" t="str">
        <f>IF(A29&lt;('2. Syöttöarvot ja tulokset'!$B$21+1),Q28+P29," ")</f>
        <v xml:space="preserve"> </v>
      </c>
      <c r="R29" s="4" t="e">
        <f>IF(A29&lt;('2. Syöttöarvot ja tulokset'!$B$21+1),R28+G29+I29+H29+J29+T29-$V$6,NA())</f>
        <v>#N/A</v>
      </c>
      <c r="S29" s="4" t="str">
        <f>IF(A29&lt;('2. Syöttöarvot ja tulokset'!$B$21+1),'2. Syöttöarvot ja tulokset'!$B$79*(R28)," ")</f>
        <v xml:space="preserve"> </v>
      </c>
      <c r="T29" s="4">
        <f t="shared" si="1"/>
        <v>0</v>
      </c>
      <c r="U29" s="4" t="e">
        <f>IF(A29&lt;('2. Syöttöarvot ja tulokset'!$B$21+1),U28+(T29+I29+G29+H29+J29-$V$6)/((1+$P$2)^A29),NA())</f>
        <v>#N/A</v>
      </c>
      <c r="V29" s="4" t="str">
        <f>IF(A29&lt;('2. Syöttöarvot ja tulokset'!$B$21+1),V28+('2. Syöttöarvot ja tulokset'!$B$75*'2. Syöttöarvot ja tulokset'!$B$73)," ")</f>
        <v xml:space="preserve"> </v>
      </c>
      <c r="W29" s="4" t="e">
        <f>IF(A29&lt;('2. Syöttöarvot ja tulokset'!$B$21+1),W28+C29+Y29-$V$6,NA())</f>
        <v>#N/A</v>
      </c>
      <c r="X29" s="4" t="str">
        <f>IF(A29&lt;('2. Syöttöarvot ja tulokset'!$B$21+1),'2. Syöttöarvot ja tulokset'!$B$79*W28," ")</f>
        <v xml:space="preserve"> </v>
      </c>
      <c r="Y29" s="4">
        <f t="shared" si="2"/>
        <v>0</v>
      </c>
      <c r="Z29" s="4" t="e">
        <f>IF(A29&lt;('2. Syöttöarvot ja tulokset'!$B$21+1),Z28+(C29-$V$6+Y29)/((1+$P$2)^A29),NA())</f>
        <v>#N/A</v>
      </c>
      <c r="AA29" s="4" t="str">
        <f>IF(A29&lt;('2. Syöttöarvot ja tulokset'!$B$21+1),AA28+(G29+I29+H29+T29-$V$6)," ")</f>
        <v xml:space="preserve"> </v>
      </c>
      <c r="AB29" s="20" t="e">
        <f>IF(A29&lt;('2. Syöttöarvot ja tulokset'!$B$21+1),AA29/L29,NA())</f>
        <v>#N/A</v>
      </c>
      <c r="AC29" s="29" t="str">
        <f>IF(A29&lt;('2. Syöttöarvot ja tulokset'!$B$21+1),AC28+(C29+Y29-$V$6)," ")</f>
        <v xml:space="preserve"> </v>
      </c>
      <c r="AD29" s="20" t="e">
        <f>IF(A29&lt;('2. Syöttöarvot ja tulokset'!$B$21+1),AC29/L29,NA())</f>
        <v>#N/A</v>
      </c>
      <c r="AE29" t="str">
        <f>IF(A29&lt;('2. Syöttöarvot ja tulokset'!$B$21+1),-'2. Syöttöarvot ja tulokset'!$B$122*A29," ")</f>
        <v xml:space="preserve"> </v>
      </c>
      <c r="AF29" t="e">
        <f>IF(A29&lt;('2. Syöttöarvot ja tulokset'!$B$21+1),AE29/1000,NA())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tulokset'!$B$21+1),A30," ")</f>
        <v xml:space="preserve"> </v>
      </c>
      <c r="C30" s="4" t="str">
        <f>IF(A30&lt;('2. Syöttöarvot ja tulokset'!$B$21+1),'2. Syöttöarvot ja tulokset'!$B$99+'2. Syöttöarvot ja tulokset'!$B$101," ")</f>
        <v xml:space="preserve"> </v>
      </c>
      <c r="D30" s="4" t="e">
        <f>IF(A30&lt;('2. Syöttöarvot ja tulokset'!$B$21+1),D29+C30,NA())</f>
        <v>#N/A</v>
      </c>
      <c r="E30" s="4" t="str">
        <f>IF(B30&lt;('2. Syöttöarvot ja tulokset'!$B$21+1),C30/((1+$P$2)^A30)," ")</f>
        <v xml:space="preserve"> </v>
      </c>
      <c r="F30" s="4" t="str">
        <f>IF(A30&lt;('2. Syöttöarvot ja tulokset'!$B$21+1),F29+E30," ")</f>
        <v xml:space="preserve"> </v>
      </c>
      <c r="G30" s="4" t="str">
        <f>IF(A30&lt;('2. Syöttöarvot ja tulokset'!$B$21+1),G29*(1+'2. Syöttöarvot ja tulokset'!$B$46)," ")</f>
        <v xml:space="preserve"> </v>
      </c>
      <c r="H30" s="4" t="str">
        <f>IF(A30&lt;('2. Syöttöarvot ja tulokset'!$B$21+1),H29*(1+'2. Syöttöarvot ja tulokset'!$B$58)," ")</f>
        <v xml:space="preserve"> </v>
      </c>
      <c r="I30" s="4" t="str">
        <f>IF(A30&lt;('2. Syöttöarvot ja tulokset'!$B$21+1),I29*(1+'2. Syöttöarvot ja tulokset'!$B$34)," ")</f>
        <v xml:space="preserve"> </v>
      </c>
      <c r="J30" s="4" t="str">
        <f>IF(A30&lt;('2. Syöttöarvot ja tulokset'!$B$21+1),J29*(1+'2. Syöttöarvot ja tulokset'!$B$68)," ")</f>
        <v xml:space="preserve"> </v>
      </c>
      <c r="K30" s="4" t="e">
        <f>IF('Solution 1, (hidden) (2)'!A30&lt;('2. Syöttöarvot ja tulokset'!$B$21+1),K29+(G30+I30+H30+J30),NA())</f>
        <v>#N/A</v>
      </c>
      <c r="L30" s="4" t="e">
        <f>IF(A30&lt;('2. Syöttöarvot ja tulokset'!$B$21+1),L29,NA())</f>
        <v>#N/A</v>
      </c>
      <c r="M30" s="4" t="str">
        <f>IF(A30&lt;('2. Syöttöarvot ja tulokset'!$B$21+1),'2. Syöttöarvot ja tulokset'!$B$75*'2. Syöttöarvot ja tulokset'!$B$73," ")</f>
        <v xml:space="preserve"> </v>
      </c>
      <c r="N30" s="4" t="str">
        <f>IF(A30&lt;('2. Syöttöarvot ja tulokset'!$B$21+1),M30/((1+$P$2)^A30)," ")</f>
        <v xml:space="preserve"> </v>
      </c>
      <c r="O30" s="4" t="str">
        <f>IF(A30&lt;('2. Syöttöarvot ja tulokset'!$B$21+1),'2. Syöttöarvot ja tulokset'!$B$73*'2. Syöttöarvot ja tulokset'!$B$75+O29," ")</f>
        <v xml:space="preserve"> </v>
      </c>
      <c r="P30" s="4" t="str">
        <f>IF(A30&lt;('2. Syöttöarvot ja tulokset'!$B$21+1),(G30+I30+H30+J30)/((1+$P$2)^A30)," ")</f>
        <v xml:space="preserve"> </v>
      </c>
      <c r="Q30" s="4" t="str">
        <f>IF(A30&lt;('2. Syöttöarvot ja tulokset'!$B$21+1),Q29+P30," ")</f>
        <v xml:space="preserve"> </v>
      </c>
      <c r="R30" s="4" t="e">
        <f>IF(A30&lt;('2. Syöttöarvot ja tulokset'!$B$21+1),R29+G30+I30+H30+J30+T30-$V$6,NA())</f>
        <v>#N/A</v>
      </c>
      <c r="S30" s="4" t="str">
        <f>IF(A30&lt;('2. Syöttöarvot ja tulokset'!$B$21+1),'2. Syöttöarvot ja tulokset'!$B$79*(R29)," ")</f>
        <v xml:space="preserve"> </v>
      </c>
      <c r="T30" s="4">
        <f t="shared" si="1"/>
        <v>0</v>
      </c>
      <c r="U30" s="4" t="e">
        <f>IF(A30&lt;('2. Syöttöarvot ja tulokset'!$B$21+1),U29+(T30+I30+G30+H30+J30-$V$6)/((1+$P$2)^A30),NA())</f>
        <v>#N/A</v>
      </c>
      <c r="V30" s="4" t="str">
        <f>IF(A30&lt;('2. Syöttöarvot ja tulokset'!$B$21+1),V29+('2. Syöttöarvot ja tulokset'!$B$75*'2. Syöttöarvot ja tulokset'!$B$73)," ")</f>
        <v xml:space="preserve"> </v>
      </c>
      <c r="W30" s="4" t="e">
        <f>IF(A30&lt;('2. Syöttöarvot ja tulokset'!$B$21+1),W29+C30+Y30-$V$6,NA())</f>
        <v>#N/A</v>
      </c>
      <c r="X30" s="4" t="str">
        <f>IF(A30&lt;('2. Syöttöarvot ja tulokset'!$B$21+1),'2. Syöttöarvot ja tulokset'!$B$79*W29," ")</f>
        <v xml:space="preserve"> </v>
      </c>
      <c r="Y30" s="4">
        <f t="shared" si="2"/>
        <v>0</v>
      </c>
      <c r="Z30" s="4" t="e">
        <f>IF(A30&lt;('2. Syöttöarvot ja tulokset'!$B$21+1),Z29+(C30-$V$6+Y30)/((1+$P$2)^A30),NA())</f>
        <v>#N/A</v>
      </c>
      <c r="AA30" s="4" t="str">
        <f>IF(A30&lt;('2. Syöttöarvot ja tulokset'!$B$21+1),AA29+(G30+I30+H30+T30-$V$6)," ")</f>
        <v xml:space="preserve"> </v>
      </c>
      <c r="AB30" s="20" t="e">
        <f>IF(A30&lt;('2. Syöttöarvot ja tulokset'!$B$21+1),AA30/L30,NA())</f>
        <v>#N/A</v>
      </c>
      <c r="AC30" s="29" t="str">
        <f>IF(A30&lt;('2. Syöttöarvot ja tulokset'!$B$21+1),AC29+(C30+Y30-$V$6)," ")</f>
        <v xml:space="preserve"> </v>
      </c>
      <c r="AD30" s="20" t="e">
        <f>IF(A30&lt;('2. Syöttöarvot ja tulokset'!$B$21+1),AC30/L30,NA())</f>
        <v>#N/A</v>
      </c>
      <c r="AE30" t="str">
        <f>IF(A30&lt;('2. Syöttöarvot ja tulokset'!$B$21+1),-'2. Syöttöarvot ja tulokset'!$B$122*A30," ")</f>
        <v xml:space="preserve"> </v>
      </c>
      <c r="AF30" t="e">
        <f>IF(A30&lt;('2. Syöttöarvot ja tulokset'!$B$21+1),AE30/1000,NA())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tulokset'!$B$21+1),A31," ")</f>
        <v xml:space="preserve"> </v>
      </c>
      <c r="C31" s="4" t="str">
        <f>IF(A31&lt;('2. Syöttöarvot ja tulokset'!$B$21+1),'2. Syöttöarvot ja tulokset'!$B$99+'2. Syöttöarvot ja tulokset'!$B$101," ")</f>
        <v xml:space="preserve"> </v>
      </c>
      <c r="D31" s="4" t="e">
        <f>IF(A31&lt;('2. Syöttöarvot ja tulokset'!$B$21+1),D30+C31,NA())</f>
        <v>#N/A</v>
      </c>
      <c r="E31" s="4" t="str">
        <f>IF(B31&lt;('2. Syöttöarvot ja tulokset'!$B$21+1),C31/((1+$P$2)^A31)," ")</f>
        <v xml:space="preserve"> </v>
      </c>
      <c r="F31" s="4" t="str">
        <f>IF(A31&lt;('2. Syöttöarvot ja tulokset'!$B$21+1),F30+E31," ")</f>
        <v xml:space="preserve"> </v>
      </c>
      <c r="G31" s="4" t="str">
        <f>IF(A31&lt;('2. Syöttöarvot ja tulokset'!$B$21+1),G30*(1+'2. Syöttöarvot ja tulokset'!$B$46)," ")</f>
        <v xml:space="preserve"> </v>
      </c>
      <c r="H31" s="4" t="str">
        <f>IF(A31&lt;('2. Syöttöarvot ja tulokset'!$B$21+1),H30*(1+'2. Syöttöarvot ja tulokset'!$B$58)," ")</f>
        <v xml:space="preserve"> </v>
      </c>
      <c r="I31" s="4" t="str">
        <f>IF(A31&lt;('2. Syöttöarvot ja tulokset'!$B$21+1),I30*(1+'2. Syöttöarvot ja tulokset'!$B$34)," ")</f>
        <v xml:space="preserve"> </v>
      </c>
      <c r="J31" s="4" t="str">
        <f>IF(A31&lt;('2. Syöttöarvot ja tulokset'!$B$21+1),J30*(1+'2. Syöttöarvot ja tulokset'!$B$68)," ")</f>
        <v xml:space="preserve"> </v>
      </c>
      <c r="K31" s="4" t="e">
        <f>IF('Solution 1, (hidden) (2)'!A31&lt;('2. Syöttöarvot ja tulokset'!$B$21+1),K30+(G31+I31+H31+J31),NA())</f>
        <v>#N/A</v>
      </c>
      <c r="L31" s="4" t="e">
        <f>IF(A31&lt;('2. Syöttöarvot ja tulokset'!$B$21+1),L30,NA())</f>
        <v>#N/A</v>
      </c>
      <c r="M31" s="4" t="str">
        <f>IF(A31&lt;('2. Syöttöarvot ja tulokset'!$B$21+1),'2. Syöttöarvot ja tulokset'!$B$75*'2. Syöttöarvot ja tulokset'!$B$73," ")</f>
        <v xml:space="preserve"> </v>
      </c>
      <c r="N31" s="4" t="str">
        <f>IF(A31&lt;('2. Syöttöarvot ja tulokset'!$B$21+1),M31/((1+$P$2)^A31)," ")</f>
        <v xml:space="preserve"> </v>
      </c>
      <c r="O31" s="4" t="str">
        <f>IF(A31&lt;('2. Syöttöarvot ja tulokset'!$B$21+1),'2. Syöttöarvot ja tulokset'!$B$73*'2. Syöttöarvot ja tulokset'!$B$75+O30," ")</f>
        <v xml:space="preserve"> </v>
      </c>
      <c r="P31" s="4" t="str">
        <f>IF(A31&lt;('2. Syöttöarvot ja tulokset'!$B$21+1),(G31+I31+H31+J31)/((1+$P$2)^A31)," ")</f>
        <v xml:space="preserve"> </v>
      </c>
      <c r="Q31" s="4" t="str">
        <f>IF(A31&lt;('2. Syöttöarvot ja tulokset'!$B$21+1),Q30+P31," ")</f>
        <v xml:space="preserve"> </v>
      </c>
      <c r="R31" s="4" t="e">
        <f>IF(A31&lt;('2. Syöttöarvot ja tulokset'!$B$21+1),R30+G31+I31+H31+J31+T31-$V$6,NA())</f>
        <v>#N/A</v>
      </c>
      <c r="S31" s="4" t="str">
        <f>IF(A31&lt;('2. Syöttöarvot ja tulokset'!$B$21+1),'2. Syöttöarvot ja tulokset'!$B$79*(R30)," ")</f>
        <v xml:space="preserve"> </v>
      </c>
      <c r="T31" s="4">
        <f t="shared" si="1"/>
        <v>0</v>
      </c>
      <c r="U31" s="4" t="e">
        <f>IF(A31&lt;('2. Syöttöarvot ja tulokset'!$B$21+1),U30+(T31+I31+G31+H31+J31-$V$6)/((1+$P$2)^A31),NA())</f>
        <v>#N/A</v>
      </c>
      <c r="V31" s="4" t="str">
        <f>IF(A31&lt;('2. Syöttöarvot ja tulokset'!$B$21+1),V30+('2. Syöttöarvot ja tulokset'!$B$75*'2. Syöttöarvot ja tulokset'!$B$73)," ")</f>
        <v xml:space="preserve"> </v>
      </c>
      <c r="W31" s="4" t="e">
        <f>IF(A31&lt;('2. Syöttöarvot ja tulokset'!$B$21+1),W30+C31+Y31-$V$6,NA())</f>
        <v>#N/A</v>
      </c>
      <c r="X31" s="4" t="str">
        <f>IF(A31&lt;('2. Syöttöarvot ja tulokset'!$B$21+1),'2. Syöttöarvot ja tulokset'!$B$79*W30," ")</f>
        <v xml:space="preserve"> </v>
      </c>
      <c r="Y31" s="4">
        <f t="shared" si="2"/>
        <v>0</v>
      </c>
      <c r="Z31" s="4" t="e">
        <f>IF(A31&lt;('2. Syöttöarvot ja tulokset'!$B$21+1),Z30+(C31-$V$6+Y31)/((1+$P$2)^A31),NA())</f>
        <v>#N/A</v>
      </c>
      <c r="AA31" s="4" t="str">
        <f>IF(A31&lt;('2. Syöttöarvot ja tulokset'!$B$21+1),AA30+(G31+I31+H31+T31-$V$6)," ")</f>
        <v xml:space="preserve"> </v>
      </c>
      <c r="AB31" s="20" t="e">
        <f>IF(A31&lt;('2. Syöttöarvot ja tulokset'!$B$21+1),AA31/L31,NA())</f>
        <v>#N/A</v>
      </c>
      <c r="AC31" s="29" t="str">
        <f>IF(A31&lt;('2. Syöttöarvot ja tulokset'!$B$21+1),AC30+(C31+Y31-$V$6)," ")</f>
        <v xml:space="preserve"> </v>
      </c>
      <c r="AD31" s="20" t="e">
        <f>IF(A31&lt;('2. Syöttöarvot ja tulokset'!$B$21+1),AC31/L31,NA())</f>
        <v>#N/A</v>
      </c>
      <c r="AE31" t="str">
        <f>IF(A31&lt;('2. Syöttöarvot ja tulokset'!$B$21+1),-'2. Syöttöarvot ja tulokset'!$B$122*A31," ")</f>
        <v xml:space="preserve"> </v>
      </c>
      <c r="AF31" t="e">
        <f>IF(A31&lt;('2. Syöttöarvot ja tulokset'!$B$21+1),AE31/1000,NA())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tulokset'!$B$21+1),A32," ")</f>
        <v xml:space="preserve"> </v>
      </c>
      <c r="C32" s="4" t="str">
        <f>IF(A32&lt;('2. Syöttöarvot ja tulokset'!$B$21+1),'2. Syöttöarvot ja tulokset'!$B$99+'2. Syöttöarvot ja tulokset'!$B$101," ")</f>
        <v xml:space="preserve"> </v>
      </c>
      <c r="D32" s="4" t="e">
        <f>IF(A32&lt;('2. Syöttöarvot ja tulokset'!$B$21+1),D31+C32,NA())</f>
        <v>#N/A</v>
      </c>
      <c r="E32" s="4" t="str">
        <f>IF(B32&lt;('2. Syöttöarvot ja tulokset'!$B$21+1),C32/((1+$P$2)^A32)," ")</f>
        <v xml:space="preserve"> </v>
      </c>
      <c r="F32" s="4" t="str">
        <f>IF(A32&lt;('2. Syöttöarvot ja tulokset'!$B$21+1),F31+E32," ")</f>
        <v xml:space="preserve"> </v>
      </c>
      <c r="G32" s="4" t="str">
        <f>IF(A32&lt;('2. Syöttöarvot ja tulokset'!$B$21+1),G31*(1+'2. Syöttöarvot ja tulokset'!$B$46)," ")</f>
        <v xml:space="preserve"> </v>
      </c>
      <c r="H32" s="4" t="str">
        <f>IF(A32&lt;('2. Syöttöarvot ja tulokset'!$B$21+1),H31*(1+'2. Syöttöarvot ja tulokset'!$B$58)," ")</f>
        <v xml:space="preserve"> </v>
      </c>
      <c r="I32" s="4" t="str">
        <f>IF(A32&lt;('2. Syöttöarvot ja tulokset'!$B$21+1),I31*(1+'2. Syöttöarvot ja tulokset'!$B$34)," ")</f>
        <v xml:space="preserve"> </v>
      </c>
      <c r="J32" s="4" t="str">
        <f>IF(A32&lt;('2. Syöttöarvot ja tulokset'!$B$21+1),J31*(1+'2. Syöttöarvot ja tulokset'!$B$68)," ")</f>
        <v xml:space="preserve"> </v>
      </c>
      <c r="K32" s="4" t="e">
        <f>IF('Solution 1, (hidden) (2)'!A32&lt;('2. Syöttöarvot ja tulokset'!$B$21+1),K31+(G32+I32+H32+J32),NA())</f>
        <v>#N/A</v>
      </c>
      <c r="L32" s="4" t="e">
        <f>IF(A32&lt;('2. Syöttöarvot ja tulokset'!$B$21+1),L31,NA())</f>
        <v>#N/A</v>
      </c>
      <c r="M32" s="4" t="str">
        <f>IF(A32&lt;('2. Syöttöarvot ja tulokset'!$B$21+1),'2. Syöttöarvot ja tulokset'!$B$75*'2. Syöttöarvot ja tulokset'!$B$73," ")</f>
        <v xml:space="preserve"> </v>
      </c>
      <c r="N32" s="4" t="str">
        <f>IF(A32&lt;('2. Syöttöarvot ja tulokset'!$B$21+1),M32/((1+$P$2)^A32)," ")</f>
        <v xml:space="preserve"> </v>
      </c>
      <c r="O32" s="4" t="str">
        <f>IF(A32&lt;('2. Syöttöarvot ja tulokset'!$B$21+1),'2. Syöttöarvot ja tulokset'!$B$73*'2. Syöttöarvot ja tulokset'!$B$75+O31," ")</f>
        <v xml:space="preserve"> </v>
      </c>
      <c r="P32" s="4" t="str">
        <f>IF(A32&lt;('2. Syöttöarvot ja tulokset'!$B$21+1),(G32+I32+H32+J32)/((1+$P$2)^A32)," ")</f>
        <v xml:space="preserve"> </v>
      </c>
      <c r="Q32" s="4" t="str">
        <f>IF(A32&lt;('2. Syöttöarvot ja tulokset'!$B$21+1),Q31+P32," ")</f>
        <v xml:space="preserve"> </v>
      </c>
      <c r="R32" s="4" t="e">
        <f>IF(A32&lt;('2. Syöttöarvot ja tulokset'!$B$21+1),R31+G32+I32+H32+J32+T32-$V$6,NA())</f>
        <v>#N/A</v>
      </c>
      <c r="S32" s="4" t="str">
        <f>IF(A32&lt;('2. Syöttöarvot ja tulokset'!$B$21+1),'2. Syöttöarvot ja tulokset'!$B$79*(R31)," ")</f>
        <v xml:space="preserve"> </v>
      </c>
      <c r="T32" s="4">
        <f t="shared" si="1"/>
        <v>0</v>
      </c>
      <c r="U32" s="4" t="e">
        <f>IF(A32&lt;('2. Syöttöarvot ja tulokset'!$B$21+1),U31+(T32+I32+G32+H32+J32-$V$6)/((1+$P$2)^A32),NA())</f>
        <v>#N/A</v>
      </c>
      <c r="V32" s="4" t="str">
        <f>IF(A32&lt;('2. Syöttöarvot ja tulokset'!$B$21+1),V31+('2. Syöttöarvot ja tulokset'!$B$75*'2. Syöttöarvot ja tulokset'!$B$73)," ")</f>
        <v xml:space="preserve"> </v>
      </c>
      <c r="W32" s="4" t="e">
        <f>IF(A32&lt;('2. Syöttöarvot ja tulokset'!$B$21+1),W31+C32+Y32-$V$6,NA())</f>
        <v>#N/A</v>
      </c>
      <c r="X32" s="4" t="str">
        <f>IF(A32&lt;('2. Syöttöarvot ja tulokset'!$B$21+1),'2. Syöttöarvot ja tulokset'!$B$79*W31," ")</f>
        <v xml:space="preserve"> </v>
      </c>
      <c r="Y32" s="4">
        <f t="shared" si="2"/>
        <v>0</v>
      </c>
      <c r="Z32" s="4" t="e">
        <f>IF(A32&lt;('2. Syöttöarvot ja tulokset'!$B$21+1),Z31+(C32-$V$6+Y32)/((1+$P$2)^A32),NA())</f>
        <v>#N/A</v>
      </c>
      <c r="AA32" s="4" t="str">
        <f>IF(A32&lt;('2. Syöttöarvot ja tulokset'!$B$21+1),AA31+(G32+I32+H32+T32-$V$6)," ")</f>
        <v xml:space="preserve"> </v>
      </c>
      <c r="AB32" s="20" t="e">
        <f>IF(A32&lt;('2. Syöttöarvot ja tulokset'!$B$21+1),AA32/L32,NA())</f>
        <v>#N/A</v>
      </c>
      <c r="AC32" s="29" t="str">
        <f>IF(A32&lt;('2. Syöttöarvot ja tulokset'!$B$21+1),AC31+(C32+Y32-$V$6)," ")</f>
        <v xml:space="preserve"> </v>
      </c>
      <c r="AD32" s="20" t="e">
        <f>IF(A32&lt;('2. Syöttöarvot ja tulokset'!$B$21+1),AC32/L32,NA())</f>
        <v>#N/A</v>
      </c>
      <c r="AE32" t="str">
        <f>IF(A32&lt;('2. Syöttöarvot ja tulokset'!$B$21+1),-'2. Syöttöarvot ja tulokset'!$B$122*A32," ")</f>
        <v xml:space="preserve"> </v>
      </c>
      <c r="AF32" t="e">
        <f>IF(A32&lt;('2. Syöttöarvot ja tulokset'!$B$21+1),AE32/1000,NA())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tulokset'!$B$21+1),A33," ")</f>
        <v xml:space="preserve"> </v>
      </c>
      <c r="C33" s="4" t="str">
        <f>IF(A33&lt;('2. Syöttöarvot ja tulokset'!$B$21+1),'2. Syöttöarvot ja tulokset'!$B$99+'2. Syöttöarvot ja tulokset'!$B$101," ")</f>
        <v xml:space="preserve"> </v>
      </c>
      <c r="D33" s="4" t="e">
        <f>IF(A33&lt;('2. Syöttöarvot ja tulokset'!$B$21+1),D32+C33,NA())</f>
        <v>#N/A</v>
      </c>
      <c r="E33" s="4" t="str">
        <f>IF(B33&lt;('2. Syöttöarvot ja tulokset'!$B$21+1),C33/((1+$P$2)^A33)," ")</f>
        <v xml:space="preserve"> </v>
      </c>
      <c r="F33" s="4" t="str">
        <f>IF(A33&lt;('2. Syöttöarvot ja tulokset'!$B$21+1),F32+E33," ")</f>
        <v xml:space="preserve"> </v>
      </c>
      <c r="G33" s="4" t="str">
        <f>IF(A33&lt;('2. Syöttöarvot ja tulokset'!$B$21+1),G32*(1+'2. Syöttöarvot ja tulokset'!$B$46)," ")</f>
        <v xml:space="preserve"> </v>
      </c>
      <c r="H33" s="4" t="str">
        <f>IF(A33&lt;('2. Syöttöarvot ja tulokset'!$B$21+1),H32*(1+'2. Syöttöarvot ja tulokset'!$B$58)," ")</f>
        <v xml:space="preserve"> </v>
      </c>
      <c r="I33" s="4" t="str">
        <f>IF(A33&lt;('2. Syöttöarvot ja tulokset'!$B$21+1),I32*(1+'2. Syöttöarvot ja tulokset'!$B$34)," ")</f>
        <v xml:space="preserve"> </v>
      </c>
      <c r="J33" s="4" t="str">
        <f>IF(A33&lt;('2. Syöttöarvot ja tulokset'!$B$21+1),J32*(1+'2. Syöttöarvot ja tulokset'!$B$68)," ")</f>
        <v xml:space="preserve"> </v>
      </c>
      <c r="K33" s="4" t="e">
        <f>IF('Solution 1, (hidden) (2)'!A33&lt;('2. Syöttöarvot ja tulokset'!$B$21+1),K32+(G33+I33+H33+J33),NA())</f>
        <v>#N/A</v>
      </c>
      <c r="L33" s="4" t="e">
        <f>IF(A33&lt;('2. Syöttöarvot ja tulokset'!$B$21+1),L32,NA())</f>
        <v>#N/A</v>
      </c>
      <c r="M33" s="4" t="str">
        <f>IF(A33&lt;('2. Syöttöarvot ja tulokset'!$B$21+1),'2. Syöttöarvot ja tulokset'!$B$75*'2. Syöttöarvot ja tulokset'!$B$73," ")</f>
        <v xml:space="preserve"> </v>
      </c>
      <c r="N33" s="4" t="str">
        <f>IF(A33&lt;('2. Syöttöarvot ja tulokset'!$B$21+1),M33/((1+$P$2)^A33)," ")</f>
        <v xml:space="preserve"> </v>
      </c>
      <c r="O33" s="4" t="str">
        <f>IF(A33&lt;('2. Syöttöarvot ja tulokset'!$B$21+1),'2. Syöttöarvot ja tulokset'!$B$73*'2. Syöttöarvot ja tulokset'!$B$75+O32," ")</f>
        <v xml:space="preserve"> </v>
      </c>
      <c r="P33" s="4" t="str">
        <f>IF(A33&lt;('2. Syöttöarvot ja tulokset'!$B$21+1),(G33+I33+H33+J33)/((1+$P$2)^A33)," ")</f>
        <v xml:space="preserve"> </v>
      </c>
      <c r="Q33" s="4" t="str">
        <f>IF(A33&lt;('2. Syöttöarvot ja tulokset'!$B$21+1),Q32+P33," ")</f>
        <v xml:space="preserve"> </v>
      </c>
      <c r="R33" s="4" t="e">
        <f>IF(A33&lt;('2. Syöttöarvot ja tulokset'!$B$21+1),R32+G33+I33+H33+J33+T33-$V$6,NA())</f>
        <v>#N/A</v>
      </c>
      <c r="S33" s="4" t="str">
        <f>IF(A33&lt;('2. Syöttöarvot ja tulokset'!$B$21+1),'2. Syöttöarvot ja tulokset'!$B$79*(R32)," ")</f>
        <v xml:space="preserve"> </v>
      </c>
      <c r="T33" s="4">
        <f t="shared" si="1"/>
        <v>0</v>
      </c>
      <c r="U33" s="4" t="e">
        <f>IF(A33&lt;('2. Syöttöarvot ja tulokset'!$B$21+1),U32+(T33+I33+G33+H33+J33-$V$6)/((1+$P$2)^A33),NA())</f>
        <v>#N/A</v>
      </c>
      <c r="V33" s="4" t="str">
        <f>IF(A33&lt;('2. Syöttöarvot ja tulokset'!$B$21+1),V32+('2. Syöttöarvot ja tulokset'!$B$75*'2. Syöttöarvot ja tulokset'!$B$73)," ")</f>
        <v xml:space="preserve"> </v>
      </c>
      <c r="W33" s="4" t="e">
        <f>IF(A33&lt;('2. Syöttöarvot ja tulokset'!$B$21+1),W32+C33+Y33-$V$6,NA())</f>
        <v>#N/A</v>
      </c>
      <c r="X33" s="4" t="str">
        <f>IF(A33&lt;('2. Syöttöarvot ja tulokset'!$B$21+1),'2. Syöttöarvot ja tulokset'!$B$79*W32," ")</f>
        <v xml:space="preserve"> </v>
      </c>
      <c r="Y33" s="4">
        <f t="shared" si="2"/>
        <v>0</v>
      </c>
      <c r="Z33" s="4" t="e">
        <f>IF(A33&lt;('2. Syöttöarvot ja tulokset'!$B$21+1),Z32+(C33-$V$6+Y33)/((1+$P$2)^A33),NA())</f>
        <v>#N/A</v>
      </c>
      <c r="AA33" s="4" t="str">
        <f>IF(A33&lt;('2. Syöttöarvot ja tulokset'!$B$21+1),AA32+(G33+I33+H33+T33-$V$6)," ")</f>
        <v xml:space="preserve"> </v>
      </c>
      <c r="AB33" s="20" t="e">
        <f>IF(A33&lt;('2. Syöttöarvot ja tulokset'!$B$21+1),AA33/L33,NA())</f>
        <v>#N/A</v>
      </c>
      <c r="AC33" s="29" t="str">
        <f>IF(A33&lt;('2. Syöttöarvot ja tulokset'!$B$21+1),AC32+(C33+Y33-$V$6)," ")</f>
        <v xml:space="preserve"> </v>
      </c>
      <c r="AD33" s="20" t="e">
        <f>IF(A33&lt;('2. Syöttöarvot ja tulokset'!$B$21+1),AC33/L33,NA())</f>
        <v>#N/A</v>
      </c>
      <c r="AE33" t="str">
        <f>IF(A33&lt;('2. Syöttöarvot ja tulokset'!$B$21+1),-'2. Syöttöarvot ja tulokset'!$B$122*A33," ")</f>
        <v xml:space="preserve"> </v>
      </c>
      <c r="AF33" t="e">
        <f>IF(A33&lt;('2. Syöttöarvot ja tulokset'!$B$21+1),AE33/1000,NA())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tulokset'!$B$21+1),A34," ")</f>
        <v xml:space="preserve"> </v>
      </c>
      <c r="C34" s="4" t="str">
        <f>IF(A34&lt;('2. Syöttöarvot ja tulokset'!$B$21+1),'2. Syöttöarvot ja tulokset'!$B$99+'2. Syöttöarvot ja tulokset'!$B$101," ")</f>
        <v xml:space="preserve"> </v>
      </c>
      <c r="D34" s="4" t="e">
        <f>IF(A34&lt;('2. Syöttöarvot ja tulokset'!$B$21+1),D33+C34,NA())</f>
        <v>#N/A</v>
      </c>
      <c r="E34" s="4" t="str">
        <f>IF(B34&lt;('2. Syöttöarvot ja tulokset'!$B$21+1),C34/((1+$P$2)^A34)," ")</f>
        <v xml:space="preserve"> </v>
      </c>
      <c r="F34" s="4" t="str">
        <f>IF(A34&lt;('2. Syöttöarvot ja tulokset'!$B$21+1),F33+E34," ")</f>
        <v xml:space="preserve"> </v>
      </c>
      <c r="G34" s="4" t="str">
        <f>IF(A34&lt;('2. Syöttöarvot ja tulokset'!$B$21+1),G33*(1+'2. Syöttöarvot ja tulokset'!$B$46)," ")</f>
        <v xml:space="preserve"> </v>
      </c>
      <c r="H34" s="4" t="str">
        <f>IF(A34&lt;('2. Syöttöarvot ja tulokset'!$B$21+1),H33*(1+'2. Syöttöarvot ja tulokset'!$B$58)," ")</f>
        <v xml:space="preserve"> </v>
      </c>
      <c r="I34" s="4" t="str">
        <f>IF(A34&lt;('2. Syöttöarvot ja tulokset'!$B$21+1),I33*(1+'2. Syöttöarvot ja tulokset'!$B$34)," ")</f>
        <v xml:space="preserve"> </v>
      </c>
      <c r="J34" s="4" t="str">
        <f>IF(A34&lt;('2. Syöttöarvot ja tulokset'!$B$21+1),J33*(1+'2. Syöttöarvot ja tulokset'!$B$68)," ")</f>
        <v xml:space="preserve"> </v>
      </c>
      <c r="K34" s="4" t="e">
        <f>IF('Solution 1, (hidden) (2)'!A34&lt;('2. Syöttöarvot ja tulokset'!$B$21+1),K33+(G34+I34+H34+J34),NA())</f>
        <v>#N/A</v>
      </c>
      <c r="L34" s="4" t="e">
        <f>IF(A34&lt;('2. Syöttöarvot ja tulokset'!$B$21+1),L33,NA())</f>
        <v>#N/A</v>
      </c>
      <c r="M34" s="4" t="str">
        <f>IF(A34&lt;('2. Syöttöarvot ja tulokset'!$B$21+1),'2. Syöttöarvot ja tulokset'!$B$75*'2. Syöttöarvot ja tulokset'!$B$73," ")</f>
        <v xml:space="preserve"> </v>
      </c>
      <c r="N34" s="4" t="str">
        <f>IF(A34&lt;('2. Syöttöarvot ja tulokset'!$B$21+1),M34/((1+$P$2)^A34)," ")</f>
        <v xml:space="preserve"> </v>
      </c>
      <c r="O34" s="4" t="str">
        <f>IF(A34&lt;('2. Syöttöarvot ja tulokset'!$B$21+1),'2. Syöttöarvot ja tulokset'!$B$73*'2. Syöttöarvot ja tulokset'!$B$75+O33," ")</f>
        <v xml:space="preserve"> </v>
      </c>
      <c r="P34" s="4" t="str">
        <f>IF(A34&lt;('2. Syöttöarvot ja tulokset'!$B$21+1),(G34+I34+H34+J34)/((1+$P$2)^A34)," ")</f>
        <v xml:space="preserve"> </v>
      </c>
      <c r="Q34" s="4" t="str">
        <f>IF(A34&lt;('2. Syöttöarvot ja tulokset'!$B$21+1),Q33+P34," ")</f>
        <v xml:space="preserve"> </v>
      </c>
      <c r="R34" s="4" t="e">
        <f>IF(A34&lt;('2. Syöttöarvot ja tulokset'!$B$21+1),R33+G34+I34+H34+J34+T34-$V$6,NA())</f>
        <v>#N/A</v>
      </c>
      <c r="S34" s="4" t="str">
        <f>IF(A34&lt;('2. Syöttöarvot ja tulokset'!$B$21+1),'2. Syöttöarvot ja tulokset'!$B$79*(R33)," ")</f>
        <v xml:space="preserve"> </v>
      </c>
      <c r="T34" s="4">
        <f t="shared" si="1"/>
        <v>0</v>
      </c>
      <c r="U34" s="4" t="e">
        <f>IF(A34&lt;('2. Syöttöarvot ja tulokset'!$B$21+1),U33+(T34+I34+G34+H34+J34-$V$6)/((1+$P$2)^A34),NA())</f>
        <v>#N/A</v>
      </c>
      <c r="V34" s="4" t="str">
        <f>IF(A34&lt;('2. Syöttöarvot ja tulokset'!$B$21+1),V33+('2. Syöttöarvot ja tulokset'!$B$75*'2. Syöttöarvot ja tulokset'!$B$73)," ")</f>
        <v xml:space="preserve"> </v>
      </c>
      <c r="W34" s="4" t="e">
        <f>IF(A34&lt;('2. Syöttöarvot ja tulokset'!$B$21+1),W33+C34+Y34-$V$6,NA())</f>
        <v>#N/A</v>
      </c>
      <c r="X34" s="4" t="str">
        <f>IF(A34&lt;('2. Syöttöarvot ja tulokset'!$B$21+1),'2. Syöttöarvot ja tulokset'!$B$79*W33," ")</f>
        <v xml:space="preserve"> </v>
      </c>
      <c r="Y34" s="4">
        <f t="shared" si="2"/>
        <v>0</v>
      </c>
      <c r="Z34" s="4" t="e">
        <f>IF(A34&lt;('2. Syöttöarvot ja tulokset'!$B$21+1),Z33+(C34-$V$6+Y34)/((1+$P$2)^A34),NA())</f>
        <v>#N/A</v>
      </c>
      <c r="AA34" s="4" t="str">
        <f>IF(A34&lt;('2. Syöttöarvot ja tulokset'!$B$21+1),AA33+(G34+I34+H34+T34-$V$6)," ")</f>
        <v xml:space="preserve"> </v>
      </c>
      <c r="AB34" s="20" t="e">
        <f>IF(A34&lt;('2. Syöttöarvot ja tulokset'!$B$21+1),AA34/L34,NA())</f>
        <v>#N/A</v>
      </c>
      <c r="AC34" s="29" t="str">
        <f>IF(A34&lt;('2. Syöttöarvot ja tulokset'!$B$21+1),AC33+(C34+Y34-$V$6)," ")</f>
        <v xml:space="preserve"> </v>
      </c>
      <c r="AD34" s="20" t="e">
        <f>IF(A34&lt;('2. Syöttöarvot ja tulokset'!$B$21+1),AC34/L34,NA())</f>
        <v>#N/A</v>
      </c>
      <c r="AE34" t="str">
        <f>IF(A34&lt;('2. Syöttöarvot ja tulokset'!$B$21+1),-'2. Syöttöarvot ja tulokset'!$B$122*A34," ")</f>
        <v xml:space="preserve"> </v>
      </c>
      <c r="AF34" t="e">
        <f>IF(A34&lt;('2. Syöttöarvot ja tulokset'!$B$21+1),AE34/1000,NA())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tulokset'!$B$21+1),A35," ")</f>
        <v xml:space="preserve"> </v>
      </c>
      <c r="C35" s="4" t="str">
        <f>IF(A35&lt;('2. Syöttöarvot ja tulokset'!$B$21+1),'2. Syöttöarvot ja tulokset'!$B$99+'2. Syöttöarvot ja tulokset'!$B$101," ")</f>
        <v xml:space="preserve"> </v>
      </c>
      <c r="D35" s="4" t="e">
        <f>IF(A35&lt;('2. Syöttöarvot ja tulokset'!$B$21+1),D34+C35,NA())</f>
        <v>#N/A</v>
      </c>
      <c r="E35" s="4" t="str">
        <f>IF(B35&lt;('2. Syöttöarvot ja tulokset'!$B$21+1),C35/((1+$P$2)^A35)," ")</f>
        <v xml:space="preserve"> </v>
      </c>
      <c r="F35" s="4" t="str">
        <f>IF(A35&lt;('2. Syöttöarvot ja tulokset'!$B$21+1),F34+E35," ")</f>
        <v xml:space="preserve"> </v>
      </c>
      <c r="G35" s="4" t="str">
        <f>IF(A35&lt;('2. Syöttöarvot ja tulokset'!$B$21+1),G34*(1+'2. Syöttöarvot ja tulokset'!$B$46)," ")</f>
        <v xml:space="preserve"> </v>
      </c>
      <c r="H35" s="4" t="str">
        <f>IF(A35&lt;('2. Syöttöarvot ja tulokset'!$B$21+1),H34*(1+'2. Syöttöarvot ja tulokset'!$B$58)," ")</f>
        <v xml:space="preserve"> </v>
      </c>
      <c r="I35" s="4" t="str">
        <f>IF(A35&lt;('2. Syöttöarvot ja tulokset'!$B$21+1),I34*(1+'2. Syöttöarvot ja tulokset'!$B$34)," ")</f>
        <v xml:space="preserve"> </v>
      </c>
      <c r="J35" s="4" t="str">
        <f>IF(A35&lt;('2. Syöttöarvot ja tulokset'!$B$21+1),J34*(1+'2. Syöttöarvot ja tulokset'!$B$68)," ")</f>
        <v xml:space="preserve"> </v>
      </c>
      <c r="K35" s="4" t="e">
        <f>IF('Solution 1, (hidden) (2)'!A35&lt;('2. Syöttöarvot ja tulokset'!$B$21+1),K34+(G35+I35+H35+J35),NA())</f>
        <v>#N/A</v>
      </c>
      <c r="L35" s="4" t="e">
        <f>IF(A35&lt;('2. Syöttöarvot ja tulokset'!$B$21+1),L34,NA())</f>
        <v>#N/A</v>
      </c>
      <c r="M35" s="4" t="str">
        <f>IF(A35&lt;('2. Syöttöarvot ja tulokset'!$B$21+1),'2. Syöttöarvot ja tulokset'!$B$75*'2. Syöttöarvot ja tulokset'!$B$73," ")</f>
        <v xml:space="preserve"> </v>
      </c>
      <c r="N35" s="4" t="str">
        <f>IF(A35&lt;('2. Syöttöarvot ja tulokset'!$B$21+1),M35/((1+$P$2)^A35)," ")</f>
        <v xml:space="preserve"> </v>
      </c>
      <c r="O35" s="4" t="str">
        <f>IF(A35&lt;('2. Syöttöarvot ja tulokset'!$B$21+1),'2. Syöttöarvot ja tulokset'!$B$73*'2. Syöttöarvot ja tulokset'!$B$75+O34," ")</f>
        <v xml:space="preserve"> </v>
      </c>
      <c r="P35" s="4" t="str">
        <f>IF(A35&lt;('2. Syöttöarvot ja tulokset'!$B$21+1),(G35+I35+H35+J35)/((1+$P$2)^A35)," ")</f>
        <v xml:space="preserve"> </v>
      </c>
      <c r="Q35" s="4" t="str">
        <f>IF(A35&lt;('2. Syöttöarvot ja tulokset'!$B$21+1),Q34+P35," ")</f>
        <v xml:space="preserve"> </v>
      </c>
      <c r="R35" s="4" t="e">
        <f>IF(A35&lt;('2. Syöttöarvot ja tulokset'!$B$21+1),R34+G35+I35+H35+J35+T35-$V$6,NA())</f>
        <v>#N/A</v>
      </c>
      <c r="S35" s="4" t="str">
        <f>IF(A35&lt;('2. Syöttöarvot ja tulokset'!$B$21+1),'2. Syöttöarvot ja tulokset'!$B$79*(R34)," ")</f>
        <v xml:space="preserve"> </v>
      </c>
      <c r="T35" s="4">
        <f t="shared" si="1"/>
        <v>0</v>
      </c>
      <c r="U35" s="4" t="e">
        <f>IF(A35&lt;('2. Syöttöarvot ja tulokset'!$B$21+1),U34+(T35+I35+G35+H35+J35-$V$6)/((1+$P$2)^A35),NA())</f>
        <v>#N/A</v>
      </c>
      <c r="V35" s="4" t="str">
        <f>IF(A35&lt;('2. Syöttöarvot ja tulokset'!$B$21+1),V34+('2. Syöttöarvot ja tulokset'!$B$75*'2. Syöttöarvot ja tulokset'!$B$73)," ")</f>
        <v xml:space="preserve"> </v>
      </c>
      <c r="W35" s="4" t="e">
        <f>IF(A35&lt;('2. Syöttöarvot ja tulokset'!$B$21+1),W34+C35+Y35-$V$6,NA())</f>
        <v>#N/A</v>
      </c>
      <c r="X35" s="4" t="str">
        <f>IF(A35&lt;('2. Syöttöarvot ja tulokset'!$B$21+1),'2. Syöttöarvot ja tulokset'!$B$79*W34," ")</f>
        <v xml:space="preserve"> </v>
      </c>
      <c r="Y35" s="4">
        <f t="shared" si="2"/>
        <v>0</v>
      </c>
      <c r="Z35" s="4" t="e">
        <f>IF(A35&lt;('2. Syöttöarvot ja tulokset'!$B$21+1),Z34+(C35-$V$6+Y35)/((1+$P$2)^A35),NA())</f>
        <v>#N/A</v>
      </c>
      <c r="AA35" s="4" t="str">
        <f>IF(A35&lt;('2. Syöttöarvot ja tulokset'!$B$21+1),AA34+(G35+I35+H35+T35-$V$6)," ")</f>
        <v xml:space="preserve"> </v>
      </c>
      <c r="AB35" s="20" t="e">
        <f>IF(A35&lt;('2. Syöttöarvot ja tulokset'!$B$21+1),AA35/L35,NA())</f>
        <v>#N/A</v>
      </c>
      <c r="AC35" s="29" t="str">
        <f>IF(A35&lt;('2. Syöttöarvot ja tulokset'!$B$21+1),AC34+(C35+Y35-$V$6)," ")</f>
        <v xml:space="preserve"> </v>
      </c>
      <c r="AD35" s="20" t="e">
        <f>IF(A35&lt;('2. Syöttöarvot ja tulokset'!$B$21+1),AC35/L35,NA())</f>
        <v>#N/A</v>
      </c>
      <c r="AE35" t="str">
        <f>IF(A35&lt;('2. Syöttöarvot ja tulokset'!$B$21+1),-'2. Syöttöarvot ja tulokset'!$B$122*A35," ")</f>
        <v xml:space="preserve"> </v>
      </c>
      <c r="AF35" t="e">
        <f>IF(A35&lt;('2. Syöttöarvot ja tulokset'!$B$21+1),AE35/1000,NA())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tulokset'!$B$21+1),A36," ")</f>
        <v xml:space="preserve"> </v>
      </c>
      <c r="C36" s="4" t="str">
        <f>IF(A36&lt;('2. Syöttöarvot ja tulokset'!$B$21+1),'2. Syöttöarvot ja tulokset'!$B$99+'2. Syöttöarvot ja tulokset'!$B$101," ")</f>
        <v xml:space="preserve"> </v>
      </c>
      <c r="D36" s="4" t="e">
        <f>IF(A36&lt;('2. Syöttöarvot ja tulokset'!$B$21+1),D35+C36,NA())</f>
        <v>#N/A</v>
      </c>
      <c r="E36" s="4" t="str">
        <f>IF(B36&lt;('2. Syöttöarvot ja tulokset'!$B$21+1),C36/((1+$P$2)^A36)," ")</f>
        <v xml:space="preserve"> </v>
      </c>
      <c r="F36" s="4" t="str">
        <f>IF(A36&lt;('2. Syöttöarvot ja tulokset'!$B$21+1),F35+E36," ")</f>
        <v xml:space="preserve"> </v>
      </c>
      <c r="G36" s="4" t="str">
        <f>IF(A36&lt;('2. Syöttöarvot ja tulokset'!$B$21+1),G35*(1+'2. Syöttöarvot ja tulokset'!$B$46)," ")</f>
        <v xml:space="preserve"> </v>
      </c>
      <c r="H36" s="4" t="str">
        <f>IF(A36&lt;('2. Syöttöarvot ja tulokset'!$B$21+1),H35*(1+'2. Syöttöarvot ja tulokset'!$B$58)," ")</f>
        <v xml:space="preserve"> </v>
      </c>
      <c r="I36" s="4" t="str">
        <f>IF(A36&lt;('2. Syöttöarvot ja tulokset'!$B$21+1),I35*(1+'2. Syöttöarvot ja tulokset'!$B$34)," ")</f>
        <v xml:space="preserve"> </v>
      </c>
      <c r="J36" s="4" t="str">
        <f>IF(A36&lt;('2. Syöttöarvot ja tulokset'!$B$21+1),J35*(1+'2. Syöttöarvot ja tulokset'!$B$68)," ")</f>
        <v xml:space="preserve"> </v>
      </c>
      <c r="K36" s="4" t="e">
        <f>IF('Solution 1, (hidden) (2)'!A36&lt;('2. Syöttöarvot ja tulokset'!$B$21+1),K35+(G36+I36+H36+J36),NA())</f>
        <v>#N/A</v>
      </c>
      <c r="L36" s="4" t="e">
        <f>IF(A36&lt;('2. Syöttöarvot ja tulokset'!$B$21+1),L35,NA())</f>
        <v>#N/A</v>
      </c>
      <c r="M36" s="4" t="str">
        <f>IF(A36&lt;('2. Syöttöarvot ja tulokset'!$B$21+1),'2. Syöttöarvot ja tulokset'!$B$75*'2. Syöttöarvot ja tulokset'!$B$73," ")</f>
        <v xml:space="preserve"> </v>
      </c>
      <c r="N36" s="4" t="str">
        <f>IF(A36&lt;('2. Syöttöarvot ja tulokset'!$B$21+1),M36/((1+$P$2)^A36)," ")</f>
        <v xml:space="preserve"> </v>
      </c>
      <c r="O36" s="4" t="str">
        <f>IF(A36&lt;('2. Syöttöarvot ja tulokset'!$B$21+1),'2. Syöttöarvot ja tulokset'!$B$73*'2. Syöttöarvot ja tulokset'!$B$75+O35," ")</f>
        <v xml:space="preserve"> </v>
      </c>
      <c r="P36" s="4" t="str">
        <f>IF(A36&lt;('2. Syöttöarvot ja tulokset'!$B$21+1),(G36+I36+H36+J36)/((1+$P$2)^A36)," ")</f>
        <v xml:space="preserve"> </v>
      </c>
      <c r="Q36" s="4" t="str">
        <f>IF(A36&lt;('2. Syöttöarvot ja tulokset'!$B$21+1),Q35+P36," ")</f>
        <v xml:space="preserve"> </v>
      </c>
      <c r="R36" s="4" t="e">
        <f>IF(A36&lt;('2. Syöttöarvot ja tulokset'!$B$21+1),R35+G36+I36+H36+J36+T36-$V$6,NA())</f>
        <v>#N/A</v>
      </c>
      <c r="S36" s="4" t="str">
        <f>IF(A36&lt;('2. Syöttöarvot ja tulokset'!$B$21+1),'2. Syöttöarvot ja tulokset'!$B$79*(R35)," ")</f>
        <v xml:space="preserve"> </v>
      </c>
      <c r="T36" s="4">
        <f t="shared" si="1"/>
        <v>0</v>
      </c>
      <c r="U36" s="4" t="e">
        <f>IF(A36&lt;('2. Syöttöarvot ja tulokset'!$B$21+1),U35+(T36+I36+G36+H36+J36-$V$6)/((1+$P$2)^A36),NA())</f>
        <v>#N/A</v>
      </c>
      <c r="V36" s="4" t="str">
        <f>IF(A36&lt;('2. Syöttöarvot ja tulokset'!$B$21+1),V35+('2. Syöttöarvot ja tulokset'!$B$75*'2. Syöttöarvot ja tulokset'!$B$73)," ")</f>
        <v xml:space="preserve"> </v>
      </c>
      <c r="W36" s="4" t="e">
        <f>IF(A36&lt;('2. Syöttöarvot ja tulokset'!$B$21+1),W35+C36+Y36-$V$6,NA())</f>
        <v>#N/A</v>
      </c>
      <c r="X36" s="4" t="str">
        <f>IF(A36&lt;('2. Syöttöarvot ja tulokset'!$B$21+1),'2. Syöttöarvot ja tulokset'!$B$79*W35," ")</f>
        <v xml:space="preserve"> </v>
      </c>
      <c r="Y36" s="4">
        <f t="shared" si="2"/>
        <v>0</v>
      </c>
      <c r="Z36" s="4" t="e">
        <f>IF(A36&lt;('2. Syöttöarvot ja tulokset'!$B$21+1),Z35+(C36-$V$6+Y36)/((1+$P$2)^A36),NA())</f>
        <v>#N/A</v>
      </c>
      <c r="AA36" s="4" t="str">
        <f>IF(A36&lt;('2. Syöttöarvot ja tulokset'!$B$21+1),AA35+(G36+I36+H36+T36-$V$6)," ")</f>
        <v xml:space="preserve"> </v>
      </c>
      <c r="AB36" s="20" t="e">
        <f>IF(A36&lt;('2. Syöttöarvot ja tulokset'!$B$21+1),AA36/L36,NA())</f>
        <v>#N/A</v>
      </c>
      <c r="AC36" s="29" t="str">
        <f>IF(A36&lt;('2. Syöttöarvot ja tulokset'!$B$21+1),AC35+(C36+Y36-$V$6)," ")</f>
        <v xml:space="preserve"> </v>
      </c>
      <c r="AD36" s="20" t="e">
        <f>IF(A36&lt;('2. Syöttöarvot ja tulokset'!$B$21+1),AC36/L36,NA())</f>
        <v>#N/A</v>
      </c>
      <c r="AE36" t="str">
        <f>IF(A36&lt;('2. Syöttöarvot ja tulokset'!$B$21+1),-'2. Syöttöarvot ja tulokset'!$B$122*A36," ")</f>
        <v xml:space="preserve"> </v>
      </c>
      <c r="AF36" t="e">
        <f>IF(A36&lt;('2. Syöttöarvot ja tulokset'!$B$21+1),AE36/1000,NA())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tulokset'!$B$21+1),A37," ")</f>
        <v xml:space="preserve"> </v>
      </c>
      <c r="C37" s="4" t="str">
        <f>IF(A37&lt;('2. Syöttöarvot ja tulokset'!$B$21+1),'2. Syöttöarvot ja tulokset'!$B$99+'2. Syöttöarvot ja tulokset'!$B$101," ")</f>
        <v xml:space="preserve"> </v>
      </c>
      <c r="D37" s="4" t="e">
        <f>IF(A37&lt;('2. Syöttöarvot ja tulokset'!$B$21+1),D36+C37,NA())</f>
        <v>#N/A</v>
      </c>
      <c r="E37" s="4" t="str">
        <f>IF(B37&lt;('2. Syöttöarvot ja tulokset'!$B$21+1),C37/((1+$P$2)^A37)," ")</f>
        <v xml:space="preserve"> </v>
      </c>
      <c r="F37" s="4" t="str">
        <f>IF(A37&lt;('2. Syöttöarvot ja tulokset'!$B$21+1),F36+E37," ")</f>
        <v xml:space="preserve"> </v>
      </c>
      <c r="G37" s="4" t="str">
        <f>IF(A37&lt;('2. Syöttöarvot ja tulokset'!$B$21+1),G36*(1+'2. Syöttöarvot ja tulokset'!$B$46)," ")</f>
        <v xml:space="preserve"> </v>
      </c>
      <c r="H37" s="4" t="str">
        <f>IF(A37&lt;('2. Syöttöarvot ja tulokset'!$B$21+1),H36*(1+'2. Syöttöarvot ja tulokset'!$B$58)," ")</f>
        <v xml:space="preserve"> </v>
      </c>
      <c r="I37" s="4" t="str">
        <f>IF(A37&lt;('2. Syöttöarvot ja tulokset'!$B$21+1),I36*(1+'2. Syöttöarvot ja tulokset'!$B$34)," ")</f>
        <v xml:space="preserve"> </v>
      </c>
      <c r="J37" s="4" t="str">
        <f>IF(A37&lt;('2. Syöttöarvot ja tulokset'!$B$21+1),J36*(1+'2. Syöttöarvot ja tulokset'!$B$68)," ")</f>
        <v xml:space="preserve"> </v>
      </c>
      <c r="K37" s="4" t="e">
        <f>IF('Solution 1, (hidden) (2)'!A37&lt;('2. Syöttöarvot ja tulokset'!$B$21+1),K36+(G37+I37+H37+J37),NA())</f>
        <v>#N/A</v>
      </c>
      <c r="L37" s="4" t="e">
        <f>IF(A37&lt;('2. Syöttöarvot ja tulokset'!$B$21+1),L36,NA())</f>
        <v>#N/A</v>
      </c>
      <c r="M37" s="4" t="str">
        <f>IF(A37&lt;('2. Syöttöarvot ja tulokset'!$B$21+1),'2. Syöttöarvot ja tulokset'!$B$75*'2. Syöttöarvot ja tulokset'!$B$73," ")</f>
        <v xml:space="preserve"> </v>
      </c>
      <c r="N37" s="4" t="str">
        <f>IF(A37&lt;('2. Syöttöarvot ja tulokset'!$B$21+1),M37/((1+$P$2)^A37)," ")</f>
        <v xml:space="preserve"> </v>
      </c>
      <c r="O37" s="4" t="str">
        <f>IF(A37&lt;('2. Syöttöarvot ja tulokset'!$B$21+1),'2. Syöttöarvot ja tulokset'!$B$73*'2. Syöttöarvot ja tulokset'!$B$75+O36," ")</f>
        <v xml:space="preserve"> </v>
      </c>
      <c r="P37" s="4" t="str">
        <f>IF(A37&lt;('2. Syöttöarvot ja tulokset'!$B$21+1),(G37+I37+H37+J37)/((1+$P$2)^A37)," ")</f>
        <v xml:space="preserve"> </v>
      </c>
      <c r="Q37" s="4" t="str">
        <f>IF(A37&lt;('2. Syöttöarvot ja tulokset'!$B$21+1),Q36+P37," ")</f>
        <v xml:space="preserve"> </v>
      </c>
      <c r="R37" s="4" t="e">
        <f>IF(A37&lt;('2. Syöttöarvot ja tulokset'!$B$21+1),R36+G37+I37+H37+J37+T37-$V$6,NA())</f>
        <v>#N/A</v>
      </c>
      <c r="S37" s="4" t="str">
        <f>IF(A37&lt;('2. Syöttöarvot ja tulokset'!$B$21+1),'2. Syöttöarvot ja tulokset'!$B$79*(R36)," ")</f>
        <v xml:space="preserve"> </v>
      </c>
      <c r="T37" s="4">
        <f t="shared" si="1"/>
        <v>0</v>
      </c>
      <c r="U37" s="4" t="e">
        <f>IF(A37&lt;('2. Syöttöarvot ja tulokset'!$B$21+1),U36+(T37+I37+G37+H37+J37-$V$6)/((1+$P$2)^A37),NA())</f>
        <v>#N/A</v>
      </c>
      <c r="V37" s="4" t="str">
        <f>IF(A37&lt;('2. Syöttöarvot ja tulokset'!$B$21+1),V36+('2. Syöttöarvot ja tulokset'!$B$75*'2. Syöttöarvot ja tulokset'!$B$73)," ")</f>
        <v xml:space="preserve"> </v>
      </c>
      <c r="W37" s="4" t="e">
        <f>IF(A37&lt;('2. Syöttöarvot ja tulokset'!$B$21+1),W36+C37+Y37-$V$6,NA())</f>
        <v>#N/A</v>
      </c>
      <c r="X37" s="4" t="str">
        <f>IF(A37&lt;('2. Syöttöarvot ja tulokset'!$B$21+1),'2. Syöttöarvot ja tulokset'!$B$79*W36," ")</f>
        <v xml:space="preserve"> </v>
      </c>
      <c r="Y37" s="4">
        <f t="shared" si="2"/>
        <v>0</v>
      </c>
      <c r="Z37" s="4" t="e">
        <f>IF(A37&lt;('2. Syöttöarvot ja tulokset'!$B$21+1),Z36+(C37-$V$6+Y37)/((1+$P$2)^A37),NA())</f>
        <v>#N/A</v>
      </c>
      <c r="AA37" s="4" t="str">
        <f>IF(A37&lt;('2. Syöttöarvot ja tulokset'!$B$21+1),AA36+(G37+I37+H37+T37-$V$6)," ")</f>
        <v xml:space="preserve"> </v>
      </c>
      <c r="AB37" s="20" t="e">
        <f>IF(A37&lt;('2. Syöttöarvot ja tulokset'!$B$21+1),AA37/L37,NA())</f>
        <v>#N/A</v>
      </c>
      <c r="AC37" s="29" t="str">
        <f>IF(A37&lt;('2. Syöttöarvot ja tulokset'!$B$21+1),AC36+(C37+Y37-$V$6)," ")</f>
        <v xml:space="preserve"> </v>
      </c>
      <c r="AD37" s="20" t="e">
        <f>IF(A37&lt;('2. Syöttöarvot ja tulokset'!$B$21+1),AC37/L37,NA())</f>
        <v>#N/A</v>
      </c>
      <c r="AE37" t="str">
        <f>IF(A37&lt;('2. Syöttöarvot ja tulokset'!$B$21+1),-'2. Syöttöarvot ja tulokset'!$B$122*A37," ")</f>
        <v xml:space="preserve"> </v>
      </c>
      <c r="AF37" t="e">
        <f>IF(A37&lt;('2. Syöttöarvot ja tulokset'!$B$21+1),AE37/1000,NA())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tulokset'!$B$21+1),A38," ")</f>
        <v xml:space="preserve"> </v>
      </c>
      <c r="C38" s="4" t="str">
        <f>IF(A38&lt;('2. Syöttöarvot ja tulokset'!$B$21+1),'2. Syöttöarvot ja tulokset'!$B$99+'2. Syöttöarvot ja tulokset'!$B$101," ")</f>
        <v xml:space="preserve"> </v>
      </c>
      <c r="D38" s="4" t="e">
        <f>IF(A38&lt;('2. Syöttöarvot ja tulokset'!$B$21+1),D37+C38,NA())</f>
        <v>#N/A</v>
      </c>
      <c r="E38" s="4" t="str">
        <f>IF(B38&lt;('2. Syöttöarvot ja tulokset'!$B$21+1),C38/((1+$P$2)^A38)," ")</f>
        <v xml:space="preserve"> </v>
      </c>
      <c r="F38" s="4" t="str">
        <f>IF(A38&lt;('2. Syöttöarvot ja tulokset'!$B$21+1),F37+E38," ")</f>
        <v xml:space="preserve"> </v>
      </c>
      <c r="G38" s="4" t="str">
        <f>IF(A38&lt;('2. Syöttöarvot ja tulokset'!$B$21+1),G37*(1+'2. Syöttöarvot ja tulokset'!$B$46)," ")</f>
        <v xml:space="preserve"> </v>
      </c>
      <c r="H38" s="4" t="str">
        <f>IF(A38&lt;('2. Syöttöarvot ja tulokset'!$B$21+1),H37*(1+'2. Syöttöarvot ja tulokset'!$B$58)," ")</f>
        <v xml:space="preserve"> </v>
      </c>
      <c r="I38" s="4" t="str">
        <f>IF(A38&lt;('2. Syöttöarvot ja tulokset'!$B$21+1),I37*(1+'2. Syöttöarvot ja tulokset'!$B$34)," ")</f>
        <v xml:space="preserve"> </v>
      </c>
      <c r="J38" s="4" t="str">
        <f>IF(A38&lt;('2. Syöttöarvot ja tulokset'!$B$21+1),J37*(1+'2. Syöttöarvot ja tulokset'!$B$68)," ")</f>
        <v xml:space="preserve"> </v>
      </c>
      <c r="K38" s="4" t="e">
        <f>IF('Solution 1, (hidden) (2)'!A38&lt;('2. Syöttöarvot ja tulokset'!$B$21+1),K37+(G38+I38+H38+J38),NA())</f>
        <v>#N/A</v>
      </c>
      <c r="L38" s="4" t="e">
        <f>IF(A38&lt;('2. Syöttöarvot ja tulokset'!$B$21+1),L37,NA())</f>
        <v>#N/A</v>
      </c>
      <c r="M38" s="4" t="str">
        <f>IF(A38&lt;('2. Syöttöarvot ja tulokset'!$B$21+1),'2. Syöttöarvot ja tulokset'!$B$75*'2. Syöttöarvot ja tulokset'!$B$73," ")</f>
        <v xml:space="preserve"> </v>
      </c>
      <c r="N38" s="4" t="str">
        <f>IF(A38&lt;('2. Syöttöarvot ja tulokset'!$B$21+1),M38/((1+$P$2)^A38)," ")</f>
        <v xml:space="preserve"> </v>
      </c>
      <c r="O38" s="4" t="str">
        <f>IF(A38&lt;('2. Syöttöarvot ja tulokset'!$B$21+1),'2. Syöttöarvot ja tulokset'!$B$73*'2. Syöttöarvot ja tulokset'!$B$75+O37," ")</f>
        <v xml:space="preserve"> </v>
      </c>
      <c r="P38" s="4" t="str">
        <f>IF(A38&lt;('2. Syöttöarvot ja tulokset'!$B$21+1),(G38+I38+H38+J38)/((1+$P$2)^A38)," ")</f>
        <v xml:space="preserve"> </v>
      </c>
      <c r="Q38" s="4" t="str">
        <f>IF(A38&lt;('2. Syöttöarvot ja tulokset'!$B$21+1),Q37+P38," ")</f>
        <v xml:space="preserve"> </v>
      </c>
      <c r="R38" s="4" t="e">
        <f>IF(A38&lt;('2. Syöttöarvot ja tulokset'!$B$21+1),R37+G38+I38+H38+J38+T38-$V$6,NA())</f>
        <v>#N/A</v>
      </c>
      <c r="S38" s="4" t="str">
        <f>IF(A38&lt;('2. Syöttöarvot ja tulokset'!$B$21+1),'2. Syöttöarvot ja tulokset'!$B$79*(R37)," ")</f>
        <v xml:space="preserve"> </v>
      </c>
      <c r="T38" s="4">
        <f t="shared" si="1"/>
        <v>0</v>
      </c>
      <c r="U38" s="4" t="e">
        <f>IF(A38&lt;('2. Syöttöarvot ja tulokset'!$B$21+1),U37+(T38+I38+G38+H38+J38-$V$6)/((1+$P$2)^A38),NA())</f>
        <v>#N/A</v>
      </c>
      <c r="V38" s="4" t="str">
        <f>IF(A38&lt;('2. Syöttöarvot ja tulokset'!$B$21+1),V37+('2. Syöttöarvot ja tulokset'!$B$75*'2. Syöttöarvot ja tulokset'!$B$73)," ")</f>
        <v xml:space="preserve"> </v>
      </c>
      <c r="W38" s="4" t="e">
        <f>IF(A38&lt;('2. Syöttöarvot ja tulokset'!$B$21+1),W37+C38+Y38-$V$6,NA())</f>
        <v>#N/A</v>
      </c>
      <c r="X38" s="4" t="str">
        <f>IF(A38&lt;('2. Syöttöarvot ja tulokset'!$B$21+1),'2. Syöttöarvot ja tulokset'!$B$79*W37," ")</f>
        <v xml:space="preserve"> </v>
      </c>
      <c r="Y38" s="4">
        <f t="shared" si="2"/>
        <v>0</v>
      </c>
      <c r="Z38" s="4" t="e">
        <f>IF(A38&lt;('2. Syöttöarvot ja tulokset'!$B$21+1),Z37+(C38-$V$6+Y38)/((1+$P$2)^A38),NA())</f>
        <v>#N/A</v>
      </c>
      <c r="AA38" s="4" t="str">
        <f>IF(A38&lt;('2. Syöttöarvot ja tulokset'!$B$21+1),AA37+(G38+I38+H38+T38-$V$6)," ")</f>
        <v xml:space="preserve"> </v>
      </c>
      <c r="AB38" s="20" t="e">
        <f>IF(A38&lt;('2. Syöttöarvot ja tulokset'!$B$21+1),AA38/L38,NA())</f>
        <v>#N/A</v>
      </c>
      <c r="AC38" s="29" t="str">
        <f>IF(A38&lt;('2. Syöttöarvot ja tulokset'!$B$21+1),AC37+(C38+Y38-$V$6)," ")</f>
        <v xml:space="preserve"> </v>
      </c>
      <c r="AD38" s="20" t="e">
        <f>IF(A38&lt;('2. Syöttöarvot ja tulokset'!$B$21+1),AC38/L38,NA())</f>
        <v>#N/A</v>
      </c>
      <c r="AE38" t="str">
        <f>IF(A38&lt;('2. Syöttöarvot ja tulokset'!$B$21+1),-'2. Syöttöarvot ja tulokset'!$B$122*A38," ")</f>
        <v xml:space="preserve"> </v>
      </c>
      <c r="AF38" t="e">
        <f>IF(A38&lt;('2. Syöttöarvot ja tulokset'!$B$21+1),AE38/1000,NA())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tulokset'!$B$21+1),A39," ")</f>
        <v xml:space="preserve"> </v>
      </c>
      <c r="C39" s="4" t="str">
        <f>IF(A39&lt;('2. Syöttöarvot ja tulokset'!$B$21+1),'2. Syöttöarvot ja tulokset'!$B$99+'2. Syöttöarvot ja tulokset'!$B$101," ")</f>
        <v xml:space="preserve"> </v>
      </c>
      <c r="D39" s="4" t="e">
        <f>IF(A39&lt;('2. Syöttöarvot ja tulokset'!$B$21+1),D38+C39,NA())</f>
        <v>#N/A</v>
      </c>
      <c r="E39" s="4" t="str">
        <f>IF(B39&lt;('2. Syöttöarvot ja tulokset'!$B$21+1),C39/((1+$P$2)^A39)," ")</f>
        <v xml:space="preserve"> </v>
      </c>
      <c r="F39" s="4" t="str">
        <f>IF(A39&lt;('2. Syöttöarvot ja tulokset'!$B$21+1),F38+E39," ")</f>
        <v xml:space="preserve"> </v>
      </c>
      <c r="G39" s="4" t="str">
        <f>IF(A39&lt;('2. Syöttöarvot ja tulokset'!$B$21+1),G38*(1+'2. Syöttöarvot ja tulokset'!$B$46)," ")</f>
        <v xml:space="preserve"> </v>
      </c>
      <c r="H39" s="4" t="str">
        <f>IF(A39&lt;('2. Syöttöarvot ja tulokset'!$B$21+1),H38*(1+'2. Syöttöarvot ja tulokset'!$B$58)," ")</f>
        <v xml:space="preserve"> </v>
      </c>
      <c r="I39" s="4" t="str">
        <f>IF(A39&lt;('2. Syöttöarvot ja tulokset'!$B$21+1),I38*(1+'2. Syöttöarvot ja tulokset'!$B$34)," ")</f>
        <v xml:space="preserve"> </v>
      </c>
      <c r="J39" s="4" t="str">
        <f>IF(A39&lt;('2. Syöttöarvot ja tulokset'!$B$21+1),J38*(1+'2. Syöttöarvot ja tulokset'!$B$68)," ")</f>
        <v xml:space="preserve"> </v>
      </c>
      <c r="K39" s="4" t="e">
        <f>IF('Solution 1, (hidden) (2)'!A39&lt;('2. Syöttöarvot ja tulokset'!$B$21+1),K38+(G39+I39+H39+J39),NA())</f>
        <v>#N/A</v>
      </c>
      <c r="L39" s="4" t="e">
        <f>IF(A39&lt;('2. Syöttöarvot ja tulokset'!$B$21+1),L38,NA())</f>
        <v>#N/A</v>
      </c>
      <c r="M39" s="4" t="str">
        <f>IF(A39&lt;('2. Syöttöarvot ja tulokset'!$B$21+1),'2. Syöttöarvot ja tulokset'!$B$75*'2. Syöttöarvot ja tulokset'!$B$73," ")</f>
        <v xml:space="preserve"> </v>
      </c>
      <c r="N39" s="4" t="str">
        <f>IF(A39&lt;('2. Syöttöarvot ja tulokset'!$B$21+1),M39/((1+$P$2)^A39)," ")</f>
        <v xml:space="preserve"> </v>
      </c>
      <c r="O39" s="4" t="str">
        <f>IF(A39&lt;('2. Syöttöarvot ja tulokset'!$B$21+1),'2. Syöttöarvot ja tulokset'!$B$73*'2. Syöttöarvot ja tulokset'!$B$75+O38," ")</f>
        <v xml:space="preserve"> </v>
      </c>
      <c r="P39" s="4" t="str">
        <f>IF(A39&lt;('2. Syöttöarvot ja tulokset'!$B$21+1),(G39+I39+H39+J39)/((1+$P$2)^A39)," ")</f>
        <v xml:space="preserve"> </v>
      </c>
      <c r="Q39" s="4" t="str">
        <f>IF(A39&lt;('2. Syöttöarvot ja tulokset'!$B$21+1),Q38+P39," ")</f>
        <v xml:space="preserve"> </v>
      </c>
      <c r="R39" s="4" t="e">
        <f>IF(A39&lt;('2. Syöttöarvot ja tulokset'!$B$21+1),R38+G39+I39+H39+J39+T39-$V$6,NA())</f>
        <v>#N/A</v>
      </c>
      <c r="S39" s="4" t="str">
        <f>IF(A39&lt;('2. Syöttöarvot ja tulokset'!$B$21+1),'2. Syöttöarvot ja tulokset'!$B$79*(R38)," ")</f>
        <v xml:space="preserve"> </v>
      </c>
      <c r="T39" s="4">
        <f t="shared" si="1"/>
        <v>0</v>
      </c>
      <c r="U39" s="4" t="e">
        <f>IF(A39&lt;('2. Syöttöarvot ja tulokset'!$B$21+1),U38+(T39+I39+G39+H39+J39-$V$6)/((1+$P$2)^A39),NA())</f>
        <v>#N/A</v>
      </c>
      <c r="V39" s="4" t="str">
        <f>IF(A39&lt;('2. Syöttöarvot ja tulokset'!$B$21+1),V38+('2. Syöttöarvot ja tulokset'!$B$75*'2. Syöttöarvot ja tulokset'!$B$73)," ")</f>
        <v xml:space="preserve"> </v>
      </c>
      <c r="W39" s="4" t="e">
        <f>IF(A39&lt;('2. Syöttöarvot ja tulokset'!$B$21+1),W38+C39+Y39-$V$6,NA())</f>
        <v>#N/A</v>
      </c>
      <c r="X39" s="4" t="str">
        <f>IF(A39&lt;('2. Syöttöarvot ja tulokset'!$B$21+1),'2. Syöttöarvot ja tulokset'!$B$79*W38," ")</f>
        <v xml:space="preserve"> </v>
      </c>
      <c r="Y39" s="4">
        <f t="shared" si="2"/>
        <v>0</v>
      </c>
      <c r="Z39" s="4" t="e">
        <f>IF(A39&lt;('2. Syöttöarvot ja tulokset'!$B$21+1),Z38+(C39-$V$6+Y39)/((1+$P$2)^A39),NA())</f>
        <v>#N/A</v>
      </c>
      <c r="AA39" s="4" t="str">
        <f>IF(A39&lt;('2. Syöttöarvot ja tulokset'!$B$21+1),AA38+(G39+I39+H39+T39-$V$6)," ")</f>
        <v xml:space="preserve"> </v>
      </c>
      <c r="AB39" s="20" t="e">
        <f>IF(A39&lt;('2. Syöttöarvot ja tulokset'!$B$21+1),AA39/L39,NA())</f>
        <v>#N/A</v>
      </c>
      <c r="AC39" s="29" t="str">
        <f>IF(A39&lt;('2. Syöttöarvot ja tulokset'!$B$21+1),AC38+(C39+Y39-$V$6)," ")</f>
        <v xml:space="preserve"> </v>
      </c>
      <c r="AD39" s="20" t="e">
        <f>IF(A39&lt;('2. Syöttöarvot ja tulokset'!$B$21+1),AC39/L39,NA())</f>
        <v>#N/A</v>
      </c>
      <c r="AE39" t="str">
        <f>IF(A39&lt;('2. Syöttöarvot ja tulokset'!$B$21+1),-'2. Syöttöarvot ja tulokset'!$B$122*A39," ")</f>
        <v xml:space="preserve"> </v>
      </c>
      <c r="AF39" t="e">
        <f>IF(A39&lt;('2. Syöttöarvot ja tulokset'!$B$21+1),AE39/1000,NA())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tulokset'!$B$21+1),A40," ")</f>
        <v xml:space="preserve"> </v>
      </c>
      <c r="C40" s="4" t="str">
        <f>IF(A40&lt;('2. Syöttöarvot ja tulokset'!$B$21+1),'2. Syöttöarvot ja tulokset'!$B$99+'2. Syöttöarvot ja tulokset'!$B$101," ")</f>
        <v xml:space="preserve"> </v>
      </c>
      <c r="D40" s="4" t="e">
        <f>IF(A40&lt;('2. Syöttöarvot ja tulokset'!$B$21+1),D39+C40,NA())</f>
        <v>#N/A</v>
      </c>
      <c r="E40" s="4" t="str">
        <f>IF(B40&lt;('2. Syöttöarvot ja tulokset'!$B$21+1),C40/((1+$P$2)^A40)," ")</f>
        <v xml:space="preserve"> </v>
      </c>
      <c r="F40" s="4" t="str">
        <f>IF(A40&lt;('2. Syöttöarvot ja tulokset'!$B$21+1),F39+E40," ")</f>
        <v xml:space="preserve"> </v>
      </c>
      <c r="G40" s="4" t="str">
        <f>IF(A40&lt;('2. Syöttöarvot ja tulokset'!$B$21+1),G39*(1+'2. Syöttöarvot ja tulokset'!$B$46)," ")</f>
        <v xml:space="preserve"> </v>
      </c>
      <c r="H40" s="4" t="str">
        <f>IF(A40&lt;('2. Syöttöarvot ja tulokset'!$B$21+1),H39*(1+'2. Syöttöarvot ja tulokset'!$B$58)," ")</f>
        <v xml:space="preserve"> </v>
      </c>
      <c r="I40" s="4" t="str">
        <f>IF(A40&lt;('2. Syöttöarvot ja tulokset'!$B$21+1),I39*(1+'2. Syöttöarvot ja tulokset'!$B$34)," ")</f>
        <v xml:space="preserve"> </v>
      </c>
      <c r="J40" s="4" t="str">
        <f>IF(A40&lt;('2. Syöttöarvot ja tulokset'!$B$21+1),J39*(1+'2. Syöttöarvot ja tulokset'!$B$68)," ")</f>
        <v xml:space="preserve"> </v>
      </c>
      <c r="K40" s="4" t="e">
        <f>IF('Solution 1, (hidden) (2)'!A40&lt;('2. Syöttöarvot ja tulokset'!$B$21+1),K39+(G40+I40+H40+J40),NA())</f>
        <v>#N/A</v>
      </c>
      <c r="L40" s="4" t="e">
        <f>IF(A40&lt;('2. Syöttöarvot ja tulokset'!$B$21+1),L39,NA())</f>
        <v>#N/A</v>
      </c>
      <c r="M40" s="4" t="str">
        <f>IF(A40&lt;('2. Syöttöarvot ja tulokset'!$B$21+1),'2. Syöttöarvot ja tulokset'!$B$75*'2. Syöttöarvot ja tulokset'!$B$73," ")</f>
        <v xml:space="preserve"> </v>
      </c>
      <c r="N40" s="4" t="str">
        <f>IF(A40&lt;('2. Syöttöarvot ja tulokset'!$B$21+1),M40/((1+$P$2)^A40)," ")</f>
        <v xml:space="preserve"> </v>
      </c>
      <c r="O40" s="4" t="str">
        <f>IF(A40&lt;('2. Syöttöarvot ja tulokset'!$B$21+1),'2. Syöttöarvot ja tulokset'!$B$73*'2. Syöttöarvot ja tulokset'!$B$75+O39," ")</f>
        <v xml:space="preserve"> </v>
      </c>
      <c r="P40" s="4" t="str">
        <f>IF(A40&lt;('2. Syöttöarvot ja tulokset'!$B$21+1),(G40+I40+H40+J40)/((1+$P$2)^A40)," ")</f>
        <v xml:space="preserve"> </v>
      </c>
      <c r="Q40" s="4" t="str">
        <f>IF(A40&lt;('2. Syöttöarvot ja tulokset'!$B$21+1),Q39+P40," ")</f>
        <v xml:space="preserve"> </v>
      </c>
      <c r="R40" s="4" t="e">
        <f>IF(A40&lt;('2. Syöttöarvot ja tulokset'!$B$21+1),R39+G40+I40+H40+J40+T40-$V$6,NA())</f>
        <v>#N/A</v>
      </c>
      <c r="S40" s="4" t="str">
        <f>IF(A40&lt;('2. Syöttöarvot ja tulokset'!$B$21+1),'2. Syöttöarvot ja tulokset'!$B$79*(R39)," ")</f>
        <v xml:space="preserve"> </v>
      </c>
      <c r="T40" s="4">
        <f t="shared" si="1"/>
        <v>0</v>
      </c>
      <c r="U40" s="4" t="e">
        <f>IF(A40&lt;('2. Syöttöarvot ja tulokset'!$B$21+1),U39+(T40+I40+G40+H40+J40-$V$6)/((1+$P$2)^A40),NA())</f>
        <v>#N/A</v>
      </c>
      <c r="V40" s="4" t="str">
        <f>IF(A40&lt;('2. Syöttöarvot ja tulokset'!$B$21+1),V39+('2. Syöttöarvot ja tulokset'!$B$75*'2. Syöttöarvot ja tulokset'!$B$73)," ")</f>
        <v xml:space="preserve"> </v>
      </c>
      <c r="W40" s="4" t="e">
        <f>IF(A40&lt;('2. Syöttöarvot ja tulokset'!$B$21+1),W39+C40+Y40-$V$6,NA())</f>
        <v>#N/A</v>
      </c>
      <c r="X40" s="4" t="str">
        <f>IF(A40&lt;('2. Syöttöarvot ja tulokset'!$B$21+1),'2. Syöttöarvot ja tulokset'!$B$79*W39," ")</f>
        <v xml:space="preserve"> </v>
      </c>
      <c r="Y40" s="4">
        <f t="shared" si="2"/>
        <v>0</v>
      </c>
      <c r="Z40" s="4" t="e">
        <f>IF(A40&lt;('2. Syöttöarvot ja tulokset'!$B$21+1),Z39+(C40-$V$6+Y40)/((1+$P$2)^A40),NA())</f>
        <v>#N/A</v>
      </c>
      <c r="AA40" s="4" t="str">
        <f>IF(A40&lt;('2. Syöttöarvot ja tulokset'!$B$21+1),AA39+(G40+I40+H40+T40-$V$6)," ")</f>
        <v xml:space="preserve"> </v>
      </c>
      <c r="AB40" s="20" t="e">
        <f>IF(A40&lt;('2. Syöttöarvot ja tulokset'!$B$21+1),AA40/L40,NA())</f>
        <v>#N/A</v>
      </c>
      <c r="AC40" s="29" t="str">
        <f>IF(A40&lt;('2. Syöttöarvot ja tulokset'!$B$21+1),AC39+(C40+Y40-$V$6)," ")</f>
        <v xml:space="preserve"> </v>
      </c>
      <c r="AD40" s="20" t="e">
        <f>IF(A40&lt;('2. Syöttöarvot ja tulokset'!$B$21+1),AC40/L40,NA())</f>
        <v>#N/A</v>
      </c>
      <c r="AE40" t="str">
        <f>IF(A40&lt;('2. Syöttöarvot ja tulokset'!$B$21+1),-'2. Syöttöarvot ja tulokset'!$B$122*A40," ")</f>
        <v xml:space="preserve"> </v>
      </c>
      <c r="AF40" t="e">
        <f>IF(A40&lt;('2. Syöttöarvot ja tulokset'!$B$21+1),AE40/1000,NA())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tulokset'!$B$21+1),A41," ")</f>
        <v xml:space="preserve"> </v>
      </c>
      <c r="C41" s="4" t="str">
        <f>IF(A41&lt;('2. Syöttöarvot ja tulokset'!$B$21+1),'2. Syöttöarvot ja tulokset'!$B$99+'2. Syöttöarvot ja tulokset'!$B$101," ")</f>
        <v xml:space="preserve"> </v>
      </c>
      <c r="D41" s="4" t="e">
        <f>IF(A41&lt;('2. Syöttöarvot ja tulokset'!$B$21+1),D40+C41,NA())</f>
        <v>#N/A</v>
      </c>
      <c r="E41" s="4" t="str">
        <f>IF(B41&lt;('2. Syöttöarvot ja tulokset'!$B$21+1),C41/((1+$P$2)^A41)," ")</f>
        <v xml:space="preserve"> </v>
      </c>
      <c r="F41" s="4" t="str">
        <f>IF(A41&lt;('2. Syöttöarvot ja tulokset'!$B$21+1),F40+E41," ")</f>
        <v xml:space="preserve"> </v>
      </c>
      <c r="G41" s="4" t="str">
        <f>IF(A41&lt;('2. Syöttöarvot ja tulokset'!$B$21+1),G40*(1+'2. Syöttöarvot ja tulokset'!$B$46)," ")</f>
        <v xml:space="preserve"> </v>
      </c>
      <c r="H41" s="4" t="str">
        <f>IF(A41&lt;('2. Syöttöarvot ja tulokset'!$B$21+1),H40*(1+'2. Syöttöarvot ja tulokset'!$B$58)," ")</f>
        <v xml:space="preserve"> </v>
      </c>
      <c r="I41" s="4" t="str">
        <f>IF(A41&lt;('2. Syöttöarvot ja tulokset'!$B$21+1),I40*(1+'2. Syöttöarvot ja tulokset'!$B$34)," ")</f>
        <v xml:space="preserve"> </v>
      </c>
      <c r="J41" s="4" t="str">
        <f>IF(A41&lt;('2. Syöttöarvot ja tulokset'!$B$21+1),J40*(1+'2. Syöttöarvot ja tulokset'!$B$68)," ")</f>
        <v xml:space="preserve"> </v>
      </c>
      <c r="K41" s="4" t="e">
        <f>IF('Solution 1, (hidden) (2)'!A41&lt;('2. Syöttöarvot ja tulokset'!$B$21+1),K40+(G41+I41+H41+J41),NA())</f>
        <v>#N/A</v>
      </c>
      <c r="L41" s="4" t="e">
        <f>IF(A41&lt;('2. Syöttöarvot ja tulokset'!$B$21+1),L40,NA())</f>
        <v>#N/A</v>
      </c>
      <c r="M41" s="4" t="str">
        <f>IF(A41&lt;('2. Syöttöarvot ja tulokset'!$B$21+1),'2. Syöttöarvot ja tulokset'!$B$75*'2. Syöttöarvot ja tulokset'!$B$73," ")</f>
        <v xml:space="preserve"> </v>
      </c>
      <c r="N41" s="4" t="str">
        <f>IF(A41&lt;('2. Syöttöarvot ja tulokset'!$B$21+1),M41/((1+$P$2)^A41)," ")</f>
        <v xml:space="preserve"> </v>
      </c>
      <c r="O41" s="4" t="str">
        <f>IF(A41&lt;('2. Syöttöarvot ja tulokset'!$B$21+1),'2. Syöttöarvot ja tulokset'!$B$73*'2. Syöttöarvot ja tulokset'!$B$75+O40," ")</f>
        <v xml:space="preserve"> </v>
      </c>
      <c r="P41" s="4" t="str">
        <f>IF(A41&lt;('2. Syöttöarvot ja tulokset'!$B$21+1),(G41+I41+H41+J41)/((1+$P$2)^A41)," ")</f>
        <v xml:space="preserve"> </v>
      </c>
      <c r="Q41" s="4" t="str">
        <f>IF(A41&lt;('2. Syöttöarvot ja tulokset'!$B$21+1),Q40+P41," ")</f>
        <v xml:space="preserve"> </v>
      </c>
      <c r="R41" s="4" t="e">
        <f>IF(A41&lt;('2. Syöttöarvot ja tulokset'!$B$21+1),R40+G41+I41+H41+J41+T41-$V$6,NA())</f>
        <v>#N/A</v>
      </c>
      <c r="S41" s="4" t="str">
        <f>IF(A41&lt;('2. Syöttöarvot ja tulokset'!$B$21+1),'2. Syöttöarvot ja tulokset'!$B$79*(R40)," ")</f>
        <v xml:space="preserve"> </v>
      </c>
      <c r="T41" s="4">
        <f t="shared" si="1"/>
        <v>0</v>
      </c>
      <c r="U41" s="4" t="e">
        <f>IF(A41&lt;('2. Syöttöarvot ja tulokset'!$B$21+1),U40+(T41+I41+G41+H41+J41-$V$6)/((1+$P$2)^A41),NA())</f>
        <v>#N/A</v>
      </c>
      <c r="V41" s="4" t="str">
        <f>IF(A41&lt;('2. Syöttöarvot ja tulokset'!$B$21+1),V40+('2. Syöttöarvot ja tulokset'!$B$75*'2. Syöttöarvot ja tulokset'!$B$73)," ")</f>
        <v xml:space="preserve"> </v>
      </c>
      <c r="W41" s="4" t="e">
        <f>IF(A41&lt;('2. Syöttöarvot ja tulokset'!$B$21+1),W40+C41+Y41-$V$6,NA())</f>
        <v>#N/A</v>
      </c>
      <c r="X41" s="4" t="str">
        <f>IF(A41&lt;('2. Syöttöarvot ja tulokset'!$B$21+1),'2. Syöttöarvot ja tulokset'!$B$79*W40," ")</f>
        <v xml:space="preserve"> </v>
      </c>
      <c r="Y41" s="4">
        <f t="shared" si="2"/>
        <v>0</v>
      </c>
      <c r="Z41" s="4" t="e">
        <f>IF(A41&lt;('2. Syöttöarvot ja tulokset'!$B$21+1),Z40+(C41-$V$6+Y41)/((1+$P$2)^A41),NA())</f>
        <v>#N/A</v>
      </c>
      <c r="AA41" s="4" t="str">
        <f>IF(A41&lt;('2. Syöttöarvot ja tulokset'!$B$21+1),AA40+(G41+I41+H41+T41-$V$6)," ")</f>
        <v xml:space="preserve"> </v>
      </c>
      <c r="AB41" s="20" t="e">
        <f>IF(A41&lt;('2. Syöttöarvot ja tulokset'!$B$21+1),AA41/L41,NA())</f>
        <v>#N/A</v>
      </c>
      <c r="AC41" s="29" t="str">
        <f>IF(A41&lt;('2. Syöttöarvot ja tulokset'!$B$21+1),AC40+(C41+Y41-$V$6)," ")</f>
        <v xml:space="preserve"> </v>
      </c>
      <c r="AD41" s="20" t="e">
        <f>IF(A41&lt;('2. Syöttöarvot ja tulokset'!$B$21+1),AC41/L41,NA())</f>
        <v>#N/A</v>
      </c>
      <c r="AE41" t="str">
        <f>IF(A41&lt;('2. Syöttöarvot ja tulokset'!$B$21+1),-'2. Syöttöarvot ja tulokset'!$B$122*A41," ")</f>
        <v xml:space="preserve"> </v>
      </c>
      <c r="AF41" t="e">
        <f>IF(A41&lt;('2. Syöttöarvot ja tulokset'!$B$21+1),AE41/1000,NA())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tulokset'!$B$21+1),A42," ")</f>
        <v xml:space="preserve"> </v>
      </c>
      <c r="C42" s="4" t="str">
        <f>IF(A42&lt;('2. Syöttöarvot ja tulokset'!$B$21+1),'2. Syöttöarvot ja tulokset'!$B$99+'2. Syöttöarvot ja tulokset'!$B$101," ")</f>
        <v xml:space="preserve"> </v>
      </c>
      <c r="D42" s="4" t="e">
        <f>IF(A42&lt;('2. Syöttöarvot ja tulokset'!$B$21+1),D41+C42,NA())</f>
        <v>#N/A</v>
      </c>
      <c r="E42" s="4" t="str">
        <f>IF(B42&lt;('2. Syöttöarvot ja tulokset'!$B$21+1),C42/((1+$P$2)^A42)," ")</f>
        <v xml:space="preserve"> </v>
      </c>
      <c r="F42" s="4" t="str">
        <f>IF(A42&lt;('2. Syöttöarvot ja tulokset'!$B$21+1),F41+E42," ")</f>
        <v xml:space="preserve"> </v>
      </c>
      <c r="G42" s="4" t="str">
        <f>IF(A42&lt;('2. Syöttöarvot ja tulokset'!$B$21+1),G41*(1+'2. Syöttöarvot ja tulokset'!$B$46)," ")</f>
        <v xml:space="preserve"> </v>
      </c>
      <c r="H42" s="4" t="str">
        <f>IF(A42&lt;('2. Syöttöarvot ja tulokset'!$B$21+1),H41*(1+'2. Syöttöarvot ja tulokset'!$B$58)," ")</f>
        <v xml:space="preserve"> </v>
      </c>
      <c r="I42" s="4" t="str">
        <f>IF(A42&lt;('2. Syöttöarvot ja tulokset'!$B$21+1),I41*(1+'2. Syöttöarvot ja tulokset'!$B$34)," ")</f>
        <v xml:space="preserve"> </v>
      </c>
      <c r="J42" s="4" t="str">
        <f>IF(A42&lt;('2. Syöttöarvot ja tulokset'!$B$21+1),J41*(1+'2. Syöttöarvot ja tulokset'!$B$68)," ")</f>
        <v xml:space="preserve"> </v>
      </c>
      <c r="K42" s="4" t="e">
        <f>IF('Solution 1, (hidden) (2)'!A42&lt;('2. Syöttöarvot ja tulokset'!$B$21+1),K41+(G42+I42+H42+J42),NA())</f>
        <v>#N/A</v>
      </c>
      <c r="L42" s="4" t="e">
        <f>IF(A42&lt;('2. Syöttöarvot ja tulokset'!$B$21+1),L41,NA())</f>
        <v>#N/A</v>
      </c>
      <c r="M42" s="4" t="str">
        <f>IF(A42&lt;('2. Syöttöarvot ja tulokset'!$B$21+1),'2. Syöttöarvot ja tulokset'!$B$75*'2. Syöttöarvot ja tulokset'!$B$73," ")</f>
        <v xml:space="preserve"> </v>
      </c>
      <c r="N42" s="4" t="str">
        <f>IF(A42&lt;('2. Syöttöarvot ja tulokset'!$B$21+1),M42/((1+$P$2)^A42)," ")</f>
        <v xml:space="preserve"> </v>
      </c>
      <c r="O42" s="4" t="str">
        <f>IF(A42&lt;('2. Syöttöarvot ja tulokset'!$B$21+1),'2. Syöttöarvot ja tulokset'!$B$73*'2. Syöttöarvot ja tulokset'!$B$75+O41," ")</f>
        <v xml:space="preserve"> </v>
      </c>
      <c r="P42" s="4" t="str">
        <f>IF(A42&lt;('2. Syöttöarvot ja tulokset'!$B$21+1),(G42+I42+H42+J42)/((1+$P$2)^A42)," ")</f>
        <v xml:space="preserve"> </v>
      </c>
      <c r="Q42" s="4" t="str">
        <f>IF(A42&lt;('2. Syöttöarvot ja tulokset'!$B$21+1),Q41+P42," ")</f>
        <v xml:space="preserve"> </v>
      </c>
      <c r="R42" s="4" t="e">
        <f>IF(A42&lt;('2. Syöttöarvot ja tulokset'!$B$21+1),R41+G42+I42+H42+J42+T42-$V$6,NA())</f>
        <v>#N/A</v>
      </c>
      <c r="S42" s="4" t="str">
        <f>IF(A42&lt;('2. Syöttöarvot ja tulokset'!$B$21+1),'2. Syöttöarvot ja tulokset'!$B$79*(R41)," ")</f>
        <v xml:space="preserve"> </v>
      </c>
      <c r="T42" s="4">
        <f t="shared" si="1"/>
        <v>0</v>
      </c>
      <c r="U42" s="4" t="e">
        <f>IF(A42&lt;('2. Syöttöarvot ja tulokset'!$B$21+1),U41+(T42+I42+G42+H42+J42-$V$6)/((1+$P$2)^A42),NA())</f>
        <v>#N/A</v>
      </c>
      <c r="V42" s="4" t="str">
        <f>IF(A42&lt;('2. Syöttöarvot ja tulokset'!$B$21+1),V41+('2. Syöttöarvot ja tulokset'!$B$75*'2. Syöttöarvot ja tulokset'!$B$73)," ")</f>
        <v xml:space="preserve"> </v>
      </c>
      <c r="W42" s="4" t="e">
        <f>IF(A42&lt;('2. Syöttöarvot ja tulokset'!$B$21+1),W41+C42+Y42-$V$6,NA())</f>
        <v>#N/A</v>
      </c>
      <c r="X42" s="4" t="str">
        <f>IF(A42&lt;('2. Syöttöarvot ja tulokset'!$B$21+1),'2. Syöttöarvot ja tulokset'!$B$79*W41," ")</f>
        <v xml:space="preserve"> </v>
      </c>
      <c r="Y42" s="4">
        <f t="shared" si="2"/>
        <v>0</v>
      </c>
      <c r="Z42" s="4" t="e">
        <f>IF(A42&lt;('2. Syöttöarvot ja tulokset'!$B$21+1),Z41+(C42-$V$6+Y42)/((1+$P$2)^A42),NA())</f>
        <v>#N/A</v>
      </c>
      <c r="AA42" s="4" t="str">
        <f>IF(A42&lt;('2. Syöttöarvot ja tulokset'!$B$21+1),AA41+(G42+I42+H42+T42-$V$6)," ")</f>
        <v xml:space="preserve"> </v>
      </c>
      <c r="AB42" s="20" t="e">
        <f>IF(A42&lt;('2. Syöttöarvot ja tulokset'!$B$21+1),AA42/L42,NA())</f>
        <v>#N/A</v>
      </c>
      <c r="AC42" s="29" t="str">
        <f>IF(A42&lt;('2. Syöttöarvot ja tulokset'!$B$21+1),AC41+(C42+Y42-$V$6)," ")</f>
        <v xml:space="preserve"> </v>
      </c>
      <c r="AD42" s="20" t="e">
        <f>IF(A42&lt;('2. Syöttöarvot ja tulokset'!$B$21+1),AC42/L42,NA())</f>
        <v>#N/A</v>
      </c>
      <c r="AE42" t="str">
        <f>IF(A42&lt;('2. Syöttöarvot ja tulokset'!$B$21+1),-'2. Syöttöarvot ja tulokset'!$B$122*A42," ")</f>
        <v xml:space="preserve"> </v>
      </c>
      <c r="AF42" t="e">
        <f>IF(A42&lt;('2. Syöttöarvot ja tulokset'!$B$21+1),AE42/1000,NA())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tulokset'!$B$21+1),A43," ")</f>
        <v xml:space="preserve"> </v>
      </c>
      <c r="C43" s="4" t="str">
        <f>IF(A43&lt;('2. Syöttöarvot ja tulokset'!$B$21+1),'2. Syöttöarvot ja tulokset'!$B$99+'2. Syöttöarvot ja tulokset'!$B$101," ")</f>
        <v xml:space="preserve"> </v>
      </c>
      <c r="D43" s="4" t="e">
        <f>IF(A43&lt;('2. Syöttöarvot ja tulokset'!$B$21+1),D42+C43,NA())</f>
        <v>#N/A</v>
      </c>
      <c r="E43" s="4" t="str">
        <f>IF(B43&lt;('2. Syöttöarvot ja tulokset'!$B$21+1),C43/((1+$P$2)^A43)," ")</f>
        <v xml:space="preserve"> </v>
      </c>
      <c r="F43" s="4" t="str">
        <f>IF(A43&lt;('2. Syöttöarvot ja tulokset'!$B$21+1),F42+E43," ")</f>
        <v xml:space="preserve"> </v>
      </c>
      <c r="G43" s="4" t="str">
        <f>IF(A43&lt;('2. Syöttöarvot ja tulokset'!$B$21+1),G42*(1+'2. Syöttöarvot ja tulokset'!$B$46)," ")</f>
        <v xml:space="preserve"> </v>
      </c>
      <c r="H43" s="4" t="str">
        <f>IF(A43&lt;('2. Syöttöarvot ja tulokset'!$B$21+1),H42*(1+'2. Syöttöarvot ja tulokset'!$B$58)," ")</f>
        <v xml:space="preserve"> </v>
      </c>
      <c r="I43" s="4" t="str">
        <f>IF(A43&lt;('2. Syöttöarvot ja tulokset'!$B$21+1),I42*(1+'2. Syöttöarvot ja tulokset'!$B$34)," ")</f>
        <v xml:space="preserve"> </v>
      </c>
      <c r="J43" s="4" t="str">
        <f>IF(A43&lt;('2. Syöttöarvot ja tulokset'!$B$21+1),J42*(1+'2. Syöttöarvot ja tulokset'!$B$68)," ")</f>
        <v xml:space="preserve"> </v>
      </c>
      <c r="K43" s="4" t="e">
        <f>IF('Solution 1, (hidden) (2)'!A43&lt;('2. Syöttöarvot ja tulokset'!$B$21+1),K42+(G43+I43+H43+J43),NA())</f>
        <v>#N/A</v>
      </c>
      <c r="L43" s="4" t="e">
        <f>IF(A43&lt;('2. Syöttöarvot ja tulokset'!$B$21+1),L42,NA())</f>
        <v>#N/A</v>
      </c>
      <c r="M43" s="4" t="str">
        <f>IF(A43&lt;('2. Syöttöarvot ja tulokset'!$B$21+1),'2. Syöttöarvot ja tulokset'!$B$75*'2. Syöttöarvot ja tulokset'!$B$73," ")</f>
        <v xml:space="preserve"> </v>
      </c>
      <c r="N43" s="4" t="str">
        <f>IF(A43&lt;('2. Syöttöarvot ja tulokset'!$B$21+1),M43/((1+$P$2)^A43)," ")</f>
        <v xml:space="preserve"> </v>
      </c>
      <c r="O43" s="4" t="str">
        <f>IF(A43&lt;('2. Syöttöarvot ja tulokset'!$B$21+1),'2. Syöttöarvot ja tulokset'!$B$73*'2. Syöttöarvot ja tulokset'!$B$75+O42," ")</f>
        <v xml:space="preserve"> </v>
      </c>
      <c r="P43" s="4" t="str">
        <f>IF(A43&lt;('2. Syöttöarvot ja tulokset'!$B$21+1),(G43+I43+H43+J43)/((1+$P$2)^A43)," ")</f>
        <v xml:space="preserve"> </v>
      </c>
      <c r="Q43" s="4" t="str">
        <f>IF(A43&lt;('2. Syöttöarvot ja tulokset'!$B$21+1),Q42+P43," ")</f>
        <v xml:space="preserve"> </v>
      </c>
      <c r="R43" s="4" t="e">
        <f>IF(A43&lt;('2. Syöttöarvot ja tulokset'!$B$21+1),R42+G43+I43+H43+J43+T43-$V$6,NA())</f>
        <v>#N/A</v>
      </c>
      <c r="S43" s="4" t="str">
        <f>IF(A43&lt;('2. Syöttöarvot ja tulokset'!$B$21+1),'2. Syöttöarvot ja tulokset'!$B$79*(R42)," ")</f>
        <v xml:space="preserve"> </v>
      </c>
      <c r="T43" s="4">
        <f t="shared" si="1"/>
        <v>0</v>
      </c>
      <c r="U43" s="4" t="e">
        <f>IF(A43&lt;('2. Syöttöarvot ja tulokset'!$B$21+1),U42+(T43+I43+G43+H43+J43-$V$6)/((1+$P$2)^A43),NA())</f>
        <v>#N/A</v>
      </c>
      <c r="V43" s="4" t="str">
        <f>IF(A43&lt;('2. Syöttöarvot ja tulokset'!$B$21+1),V42+('2. Syöttöarvot ja tulokset'!$B$75*'2. Syöttöarvot ja tulokset'!$B$73)," ")</f>
        <v xml:space="preserve"> </v>
      </c>
      <c r="W43" s="4" t="e">
        <f>IF(A43&lt;('2. Syöttöarvot ja tulokset'!$B$21+1),W42+C43+Y43-$V$6,NA())</f>
        <v>#N/A</v>
      </c>
      <c r="X43" s="4" t="str">
        <f>IF(A43&lt;('2. Syöttöarvot ja tulokset'!$B$21+1),'2. Syöttöarvot ja tulokset'!$B$79*W42," ")</f>
        <v xml:space="preserve"> </v>
      </c>
      <c r="Y43" s="4">
        <f t="shared" si="2"/>
        <v>0</v>
      </c>
      <c r="Z43" s="4" t="e">
        <f>IF(A43&lt;('2. Syöttöarvot ja tulokset'!$B$21+1),Z42+(C43-$V$6+Y43)/((1+$P$2)^A43),NA())</f>
        <v>#N/A</v>
      </c>
      <c r="AA43" s="4" t="str">
        <f>IF(A43&lt;('2. Syöttöarvot ja tulokset'!$B$21+1),AA42+(G43+I43+H43+T43-$V$6)," ")</f>
        <v xml:space="preserve"> </v>
      </c>
      <c r="AB43" s="20" t="e">
        <f>IF(A43&lt;('2. Syöttöarvot ja tulokset'!$B$21+1),AA43/L43,NA())</f>
        <v>#N/A</v>
      </c>
      <c r="AC43" s="29" t="str">
        <f>IF(A43&lt;('2. Syöttöarvot ja tulokset'!$B$21+1),AC42+(C43+Y43-$V$6)," ")</f>
        <v xml:space="preserve"> </v>
      </c>
      <c r="AD43" s="20" t="e">
        <f>IF(A43&lt;('2. Syöttöarvot ja tulokset'!$B$21+1),AC43/L43,NA())</f>
        <v>#N/A</v>
      </c>
      <c r="AE43" t="str">
        <f>IF(A43&lt;('2. Syöttöarvot ja tulokset'!$B$21+1),-'2. Syöttöarvot ja tulokset'!$B$122*A43," ")</f>
        <v xml:space="preserve"> </v>
      </c>
      <c r="AF43" t="e">
        <f>IF(A43&lt;('2. Syöttöarvot ja tulokset'!$B$21+1),AE43/1000,NA())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tulokset'!$B$21+1),A44," ")</f>
        <v xml:space="preserve"> </v>
      </c>
      <c r="C44" s="4" t="str">
        <f>IF(A44&lt;('2. Syöttöarvot ja tulokset'!$B$21+1),'2. Syöttöarvot ja tulokset'!$B$99+'2. Syöttöarvot ja tulokset'!$B$101," ")</f>
        <v xml:space="preserve"> </v>
      </c>
      <c r="D44" s="4" t="e">
        <f>IF(A44&lt;('2. Syöttöarvot ja tulokset'!$B$21+1),D43+C44,NA())</f>
        <v>#N/A</v>
      </c>
      <c r="E44" s="4" t="str">
        <f>IF(B44&lt;('2. Syöttöarvot ja tulokset'!$B$21+1),C44/((1+$P$2)^A44)," ")</f>
        <v xml:space="preserve"> </v>
      </c>
      <c r="F44" s="4" t="str">
        <f>IF(A44&lt;('2. Syöttöarvot ja tulokset'!$B$21+1),F43+E44," ")</f>
        <v xml:space="preserve"> </v>
      </c>
      <c r="G44" s="4" t="str">
        <f>IF(A44&lt;('2. Syöttöarvot ja tulokset'!$B$21+1),G43*(1+'2. Syöttöarvot ja tulokset'!$B$46)," ")</f>
        <v xml:space="preserve"> </v>
      </c>
      <c r="H44" s="4" t="str">
        <f>IF(A44&lt;('2. Syöttöarvot ja tulokset'!$B$21+1),H43*(1+'2. Syöttöarvot ja tulokset'!$B$58)," ")</f>
        <v xml:space="preserve"> </v>
      </c>
      <c r="I44" s="4" t="str">
        <f>IF(A44&lt;('2. Syöttöarvot ja tulokset'!$B$21+1),I43*(1+'2. Syöttöarvot ja tulokset'!$B$34)," ")</f>
        <v xml:space="preserve"> </v>
      </c>
      <c r="J44" s="4" t="str">
        <f>IF(A44&lt;('2. Syöttöarvot ja tulokset'!$B$21+1),J43*(1+'2. Syöttöarvot ja tulokset'!$B$68)," ")</f>
        <v xml:space="preserve"> </v>
      </c>
      <c r="K44" s="4" t="e">
        <f>IF('Solution 1, (hidden) (2)'!A44&lt;('2. Syöttöarvot ja tulokset'!$B$21+1),K43+(G44+I44+H44+J44),NA())</f>
        <v>#N/A</v>
      </c>
      <c r="L44" s="4" t="e">
        <f>IF(A44&lt;('2. Syöttöarvot ja tulokset'!$B$21+1),L43,NA())</f>
        <v>#N/A</v>
      </c>
      <c r="M44" s="4" t="str">
        <f>IF(A44&lt;('2. Syöttöarvot ja tulokset'!$B$21+1),'2. Syöttöarvot ja tulokset'!$B$75*'2. Syöttöarvot ja tulokset'!$B$73," ")</f>
        <v xml:space="preserve"> </v>
      </c>
      <c r="N44" s="4" t="str">
        <f>IF(A44&lt;('2. Syöttöarvot ja tulokset'!$B$21+1),M44/((1+$P$2)^A44)," ")</f>
        <v xml:space="preserve"> </v>
      </c>
      <c r="O44" s="4" t="str">
        <f>IF(A44&lt;('2. Syöttöarvot ja tulokset'!$B$21+1),'2. Syöttöarvot ja tulokset'!$B$73*'2. Syöttöarvot ja tulokset'!$B$75+O43," ")</f>
        <v xml:space="preserve"> </v>
      </c>
      <c r="P44" s="4" t="str">
        <f>IF(A44&lt;('2. Syöttöarvot ja tulokset'!$B$21+1),(G44+I44+H44+J44)/((1+$P$2)^A44)," ")</f>
        <v xml:space="preserve"> </v>
      </c>
      <c r="Q44" s="4" t="str">
        <f>IF(A44&lt;('2. Syöttöarvot ja tulokset'!$B$21+1),Q43+P44," ")</f>
        <v xml:space="preserve"> </v>
      </c>
      <c r="R44" s="4" t="e">
        <f>IF(A44&lt;('2. Syöttöarvot ja tulokset'!$B$21+1),R43+G44+I44+H44+J44+T44-$V$6,NA())</f>
        <v>#N/A</v>
      </c>
      <c r="S44" s="4" t="str">
        <f>IF(A44&lt;('2. Syöttöarvot ja tulokset'!$B$21+1),'2. Syöttöarvot ja tulokset'!$B$79*(R43)," ")</f>
        <v xml:space="preserve"> </v>
      </c>
      <c r="T44" s="4">
        <f t="shared" si="1"/>
        <v>0</v>
      </c>
      <c r="U44" s="4" t="e">
        <f>IF(A44&lt;('2. Syöttöarvot ja tulokset'!$B$21+1),U43+(T44+I44+G44+H44+J44-$V$6)/((1+$P$2)^A44),NA())</f>
        <v>#N/A</v>
      </c>
      <c r="V44" s="4" t="str">
        <f>IF(A44&lt;('2. Syöttöarvot ja tulokset'!$B$21+1),V43+('2. Syöttöarvot ja tulokset'!$B$75*'2. Syöttöarvot ja tulokset'!$B$73)," ")</f>
        <v xml:space="preserve"> </v>
      </c>
      <c r="W44" s="4" t="e">
        <f>IF(A44&lt;('2. Syöttöarvot ja tulokset'!$B$21+1),W43+C44+Y44-$V$6,NA())</f>
        <v>#N/A</v>
      </c>
      <c r="X44" s="4" t="str">
        <f>IF(A44&lt;('2. Syöttöarvot ja tulokset'!$B$21+1),'2. Syöttöarvot ja tulokset'!$B$79*W43," ")</f>
        <v xml:space="preserve"> </v>
      </c>
      <c r="Y44" s="4">
        <f t="shared" si="2"/>
        <v>0</v>
      </c>
      <c r="Z44" s="4" t="e">
        <f>IF(A44&lt;('2. Syöttöarvot ja tulokset'!$B$21+1),Z43+(C44-$V$6+Y44)/((1+$P$2)^A44),NA())</f>
        <v>#N/A</v>
      </c>
      <c r="AA44" s="4" t="str">
        <f>IF(A44&lt;('2. Syöttöarvot ja tulokset'!$B$21+1),AA43+(G44+I44+H44+T44-$V$6)," ")</f>
        <v xml:space="preserve"> </v>
      </c>
      <c r="AB44" s="20" t="e">
        <f>IF(A44&lt;('2. Syöttöarvot ja tulokset'!$B$21+1),AA44/L44,NA())</f>
        <v>#N/A</v>
      </c>
      <c r="AC44" s="29" t="str">
        <f>IF(A44&lt;('2. Syöttöarvot ja tulokset'!$B$21+1),AC43+(C44+Y44-$V$6)," ")</f>
        <v xml:space="preserve"> </v>
      </c>
      <c r="AD44" s="20" t="e">
        <f>IF(A44&lt;('2. Syöttöarvot ja tulokset'!$B$21+1),AC44/L44,NA())</f>
        <v>#N/A</v>
      </c>
      <c r="AE44" t="str">
        <f>IF(A44&lt;('2. Syöttöarvot ja tulokset'!$B$21+1),-'2. Syöttöarvot ja tulokset'!$B$122*A44," ")</f>
        <v xml:space="preserve"> </v>
      </c>
      <c r="AF44" t="e">
        <f>IF(A44&lt;('2. Syöttöarvot ja tulokset'!$B$21+1),AE44/1000,NA())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tulokset'!$B$21+1),A45," ")</f>
        <v xml:space="preserve"> </v>
      </c>
      <c r="C45" s="4" t="str">
        <f>IF(A45&lt;('2. Syöttöarvot ja tulokset'!$B$21+1),'2. Syöttöarvot ja tulokset'!$B$99+'2. Syöttöarvot ja tulokset'!$B$101," ")</f>
        <v xml:space="preserve"> </v>
      </c>
      <c r="D45" s="4" t="e">
        <f>IF(A45&lt;('2. Syöttöarvot ja tulokset'!$B$21+1),D44+C45,NA())</f>
        <v>#N/A</v>
      </c>
      <c r="E45" s="4" t="str">
        <f>IF(B45&lt;('2. Syöttöarvot ja tulokset'!$B$21+1),C45/((1+$P$2)^A45)," ")</f>
        <v xml:space="preserve"> </v>
      </c>
      <c r="F45" s="4" t="str">
        <f>IF(A45&lt;('2. Syöttöarvot ja tulokset'!$B$21+1),F44+E45," ")</f>
        <v xml:space="preserve"> </v>
      </c>
      <c r="G45" s="4" t="str">
        <f>IF(A45&lt;('2. Syöttöarvot ja tulokset'!$B$21+1),G44*(1+'2. Syöttöarvot ja tulokset'!$B$46)," ")</f>
        <v xml:space="preserve"> </v>
      </c>
      <c r="H45" s="4" t="str">
        <f>IF(A45&lt;('2. Syöttöarvot ja tulokset'!$B$21+1),H44*(1+'2. Syöttöarvot ja tulokset'!$B$58)," ")</f>
        <v xml:space="preserve"> </v>
      </c>
      <c r="I45" s="4" t="str">
        <f>IF(A45&lt;('2. Syöttöarvot ja tulokset'!$B$21+1),I44*(1+'2. Syöttöarvot ja tulokset'!$B$34)," ")</f>
        <v xml:space="preserve"> </v>
      </c>
      <c r="J45" s="4" t="str">
        <f>IF(A45&lt;('2. Syöttöarvot ja tulokset'!$B$21+1),J44*(1+'2. Syöttöarvot ja tulokset'!$B$68)," ")</f>
        <v xml:space="preserve"> </v>
      </c>
      <c r="K45" s="4" t="e">
        <f>IF('Solution 1, (hidden) (2)'!A45&lt;('2. Syöttöarvot ja tulokset'!$B$21+1),K44+(G45+I45+H45+J45),NA())</f>
        <v>#N/A</v>
      </c>
      <c r="L45" s="4" t="e">
        <f>IF(A45&lt;('2. Syöttöarvot ja tulokset'!$B$21+1),L44,NA())</f>
        <v>#N/A</v>
      </c>
      <c r="M45" s="4" t="str">
        <f>IF(A45&lt;('2. Syöttöarvot ja tulokset'!$B$21+1),'2. Syöttöarvot ja tulokset'!$B$75*'2. Syöttöarvot ja tulokset'!$B$73," ")</f>
        <v xml:space="preserve"> </v>
      </c>
      <c r="N45" s="4" t="str">
        <f>IF(A45&lt;('2. Syöttöarvot ja tulokset'!$B$21+1),M45/((1+$P$2)^A45)," ")</f>
        <v xml:space="preserve"> </v>
      </c>
      <c r="O45" s="4" t="str">
        <f>IF(A45&lt;('2. Syöttöarvot ja tulokset'!$B$21+1),'2. Syöttöarvot ja tulokset'!$B$73*'2. Syöttöarvot ja tulokset'!$B$75+O44," ")</f>
        <v xml:space="preserve"> </v>
      </c>
      <c r="P45" s="4" t="str">
        <f>IF(A45&lt;('2. Syöttöarvot ja tulokset'!$B$21+1),(G45+I45+H45+J45)/((1+$P$2)^A45)," ")</f>
        <v xml:space="preserve"> </v>
      </c>
      <c r="Q45" s="4" t="str">
        <f>IF(A45&lt;('2. Syöttöarvot ja tulokset'!$B$21+1),Q44+P45," ")</f>
        <v xml:space="preserve"> </v>
      </c>
      <c r="R45" s="4" t="e">
        <f>IF(A45&lt;('2. Syöttöarvot ja tulokset'!$B$21+1),R44+G45+I45+H45+J45+T45-$V$6,NA())</f>
        <v>#N/A</v>
      </c>
      <c r="S45" s="4" t="str">
        <f>IF(A45&lt;('2. Syöttöarvot ja tulokset'!$B$21+1),'2. Syöttöarvot ja tulokset'!$B$79*(R44)," ")</f>
        <v xml:space="preserve"> </v>
      </c>
      <c r="T45" s="4">
        <f t="shared" si="1"/>
        <v>0</v>
      </c>
      <c r="U45" s="4" t="e">
        <f>IF(A45&lt;('2. Syöttöarvot ja tulokset'!$B$21+1),U44+(T45+I45+G45+H45+J45-$V$6)/((1+$P$2)^A45),NA())</f>
        <v>#N/A</v>
      </c>
      <c r="V45" s="4" t="str">
        <f>IF(A45&lt;('2. Syöttöarvot ja tulokset'!$B$21+1),V44+('2. Syöttöarvot ja tulokset'!$B$75*'2. Syöttöarvot ja tulokset'!$B$73)," ")</f>
        <v xml:space="preserve"> </v>
      </c>
      <c r="W45" s="4" t="e">
        <f>IF(A45&lt;('2. Syöttöarvot ja tulokset'!$B$21+1),W44+C45+Y45-$V$6,NA())</f>
        <v>#N/A</v>
      </c>
      <c r="X45" s="4" t="str">
        <f>IF(A45&lt;('2. Syöttöarvot ja tulokset'!$B$21+1),'2. Syöttöarvot ja tulokset'!$B$79*W44," ")</f>
        <v xml:space="preserve"> </v>
      </c>
      <c r="Y45" s="4">
        <f t="shared" si="2"/>
        <v>0</v>
      </c>
      <c r="Z45" s="4" t="e">
        <f>IF(A45&lt;('2. Syöttöarvot ja tulokset'!$B$21+1),Z44+(C45-$V$6+Y45)/((1+$P$2)^A45),NA())</f>
        <v>#N/A</v>
      </c>
      <c r="AA45" s="4" t="str">
        <f>IF(A45&lt;('2. Syöttöarvot ja tulokset'!$B$21+1),AA44+(G45+I45+H45+T45-$V$6)," ")</f>
        <v xml:space="preserve"> </v>
      </c>
      <c r="AB45" s="20" t="e">
        <f>IF(A45&lt;('2. Syöttöarvot ja tulokset'!$B$21+1),AA45/L45,NA())</f>
        <v>#N/A</v>
      </c>
      <c r="AC45" s="29" t="str">
        <f>IF(A45&lt;('2. Syöttöarvot ja tulokset'!$B$21+1),AC44+(C45+Y45-$V$6)," ")</f>
        <v xml:space="preserve"> </v>
      </c>
      <c r="AD45" s="20" t="e">
        <f>IF(A45&lt;('2. Syöttöarvot ja tulokset'!$B$21+1),AC45/L45,NA())</f>
        <v>#N/A</v>
      </c>
      <c r="AE45" t="str">
        <f>IF(A45&lt;('2. Syöttöarvot ja tulokset'!$B$21+1),-'2. Syöttöarvot ja tulokset'!$B$122*A45," ")</f>
        <v xml:space="preserve"> </v>
      </c>
      <c r="AF45" t="e">
        <f>IF(A45&lt;('2. Syöttöarvot ja tulokset'!$B$21+1),AE45/1000,NA())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tulokset'!$B$21+1),A46," ")</f>
        <v xml:space="preserve"> </v>
      </c>
      <c r="C46" s="4" t="str">
        <f>IF(A46&lt;('2. Syöttöarvot ja tulokset'!$B$21+1),'2. Syöttöarvot ja tulokset'!$B$99+'2. Syöttöarvot ja tulokset'!$B$101," ")</f>
        <v xml:space="preserve"> </v>
      </c>
      <c r="D46" s="4" t="e">
        <f>IF(A46&lt;('2. Syöttöarvot ja tulokset'!$B$21+1),D45+C46,NA())</f>
        <v>#N/A</v>
      </c>
      <c r="E46" s="4" t="str">
        <f>IF(B46&lt;('2. Syöttöarvot ja tulokset'!$B$21+1),C46/((1+$P$2)^A46)," ")</f>
        <v xml:space="preserve"> </v>
      </c>
      <c r="F46" s="4" t="str">
        <f>IF(A46&lt;('2. Syöttöarvot ja tulokset'!$B$21+1),F45+E46," ")</f>
        <v xml:space="preserve"> </v>
      </c>
      <c r="G46" s="4" t="str">
        <f>IF(A46&lt;('2. Syöttöarvot ja tulokset'!$B$21+1),G45*(1+'2. Syöttöarvot ja tulokset'!$B$46)," ")</f>
        <v xml:space="preserve"> </v>
      </c>
      <c r="H46" s="4" t="str">
        <f>IF(A46&lt;('2. Syöttöarvot ja tulokset'!$B$21+1),H45*(1+'2. Syöttöarvot ja tulokset'!$B$58)," ")</f>
        <v xml:space="preserve"> </v>
      </c>
      <c r="I46" s="4" t="str">
        <f>IF(A46&lt;('2. Syöttöarvot ja tulokset'!$B$21+1),I45*(1+'2. Syöttöarvot ja tulokset'!$B$34)," ")</f>
        <v xml:space="preserve"> </v>
      </c>
      <c r="J46" s="4" t="str">
        <f>IF(A46&lt;('2. Syöttöarvot ja tulokset'!$B$21+1),J45*(1+'2. Syöttöarvot ja tulokset'!$B$68)," ")</f>
        <v xml:space="preserve"> </v>
      </c>
      <c r="K46" s="4" t="e">
        <f>IF('Solution 1, (hidden) (2)'!A46&lt;('2. Syöttöarvot ja tulokset'!$B$21+1),K45+(G46+I46+H46+J46),NA())</f>
        <v>#N/A</v>
      </c>
      <c r="L46" s="4" t="e">
        <f>IF(A46&lt;('2. Syöttöarvot ja tulokset'!$B$21+1),L45,NA())</f>
        <v>#N/A</v>
      </c>
      <c r="M46" s="4" t="str">
        <f>IF(A46&lt;('2. Syöttöarvot ja tulokset'!$B$21+1),'2. Syöttöarvot ja tulokset'!$B$75*'2. Syöttöarvot ja tulokset'!$B$73," ")</f>
        <v xml:space="preserve"> </v>
      </c>
      <c r="N46" s="4" t="str">
        <f>IF(A46&lt;('2. Syöttöarvot ja tulokset'!$B$21+1),M46/((1+$P$2)^A46)," ")</f>
        <v xml:space="preserve"> </v>
      </c>
      <c r="O46" s="4" t="str">
        <f>IF(A46&lt;('2. Syöttöarvot ja tulokset'!$B$21+1),'2. Syöttöarvot ja tulokset'!$B$73*'2. Syöttöarvot ja tulokset'!$B$75+O45," ")</f>
        <v xml:space="preserve"> </v>
      </c>
      <c r="P46" s="4" t="str">
        <f>IF(A46&lt;('2. Syöttöarvot ja tulokset'!$B$21+1),(G46+I46+H46+J46)/((1+$P$2)^A46)," ")</f>
        <v xml:space="preserve"> </v>
      </c>
      <c r="Q46" s="4" t="str">
        <f>IF(A46&lt;('2. Syöttöarvot ja tulokset'!$B$21+1),Q45+P46," ")</f>
        <v xml:space="preserve"> </v>
      </c>
      <c r="R46" s="4" t="e">
        <f>IF(A46&lt;('2. Syöttöarvot ja tulokset'!$B$21+1),R45+G46+I46+H46+J46+T46-$V$6,NA())</f>
        <v>#N/A</v>
      </c>
      <c r="S46" s="4" t="str">
        <f>IF(A46&lt;('2. Syöttöarvot ja tulokset'!$B$21+1),'2. Syöttöarvot ja tulokset'!$B$79*(R45)," ")</f>
        <v xml:space="preserve"> </v>
      </c>
      <c r="T46" s="4">
        <f t="shared" si="1"/>
        <v>0</v>
      </c>
      <c r="U46" s="4" t="e">
        <f>IF(A46&lt;('2. Syöttöarvot ja tulokset'!$B$21+1),U45+(T46+I46+G46+H46+J46-$V$6)/((1+$P$2)^A46),NA())</f>
        <v>#N/A</v>
      </c>
      <c r="V46" s="4" t="str">
        <f>IF(A46&lt;('2. Syöttöarvot ja tulokset'!$B$21+1),V45+('2. Syöttöarvot ja tulokset'!$B$75*'2. Syöttöarvot ja tulokset'!$B$73)," ")</f>
        <v xml:space="preserve"> </v>
      </c>
      <c r="W46" s="4" t="e">
        <f>IF(A46&lt;('2. Syöttöarvot ja tulokset'!$B$21+1),W45+C46+Y46-$V$6,NA())</f>
        <v>#N/A</v>
      </c>
      <c r="X46" s="4" t="str">
        <f>IF(A46&lt;('2. Syöttöarvot ja tulokset'!$B$21+1),'2. Syöttöarvot ja tulokset'!$B$79*W45," ")</f>
        <v xml:space="preserve"> </v>
      </c>
      <c r="Y46" s="4">
        <f t="shared" si="2"/>
        <v>0</v>
      </c>
      <c r="Z46" s="4" t="e">
        <f>IF(A46&lt;('2. Syöttöarvot ja tulokset'!$B$21+1),Z45+(C46-$V$6+Y46)/((1+$P$2)^A46),NA())</f>
        <v>#N/A</v>
      </c>
      <c r="AA46" s="4" t="str">
        <f>IF(A46&lt;('2. Syöttöarvot ja tulokset'!$B$21+1),AA45+(G46+I46+H46+T46-$V$6)," ")</f>
        <v xml:space="preserve"> </v>
      </c>
      <c r="AB46" s="20" t="e">
        <f>IF(A46&lt;('2. Syöttöarvot ja tulokset'!$B$21+1),AA46/L46,NA())</f>
        <v>#N/A</v>
      </c>
      <c r="AC46" s="29" t="str">
        <f>IF(A46&lt;('2. Syöttöarvot ja tulokset'!$B$21+1),AC45+(C46+Y46-$V$6)," ")</f>
        <v xml:space="preserve"> </v>
      </c>
      <c r="AD46" s="20" t="e">
        <f>IF(A46&lt;('2. Syöttöarvot ja tulokset'!$B$21+1),AC46/L46,NA())</f>
        <v>#N/A</v>
      </c>
      <c r="AE46" t="str">
        <f>IF(A46&lt;('2. Syöttöarvot ja tulokset'!$B$21+1),-'2. Syöttöarvot ja tulokset'!$B$122*A46," ")</f>
        <v xml:space="preserve"> </v>
      </c>
      <c r="AF46" t="e">
        <f>IF(A46&lt;('2. Syöttöarvot ja tulokset'!$B$21+1),AE46/1000,NA())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tulokset'!$B$21+1),A47," ")</f>
        <v xml:space="preserve"> </v>
      </c>
      <c r="C47" s="4" t="str">
        <f>IF(A47&lt;('2. Syöttöarvot ja tulokset'!$B$21+1),'2. Syöttöarvot ja tulokset'!$B$99+'2. Syöttöarvot ja tulokset'!$B$101," ")</f>
        <v xml:space="preserve"> </v>
      </c>
      <c r="D47" s="4" t="e">
        <f>IF(A47&lt;('2. Syöttöarvot ja tulokset'!$B$21+1),D46+C47,NA())</f>
        <v>#N/A</v>
      </c>
      <c r="E47" s="4" t="str">
        <f>IF(B47&lt;('2. Syöttöarvot ja tulokset'!$B$21+1),C47/((1+$P$2)^A47)," ")</f>
        <v xml:space="preserve"> </v>
      </c>
      <c r="F47" s="4" t="str">
        <f>IF(A47&lt;('2. Syöttöarvot ja tulokset'!$B$21+1),F46+E47," ")</f>
        <v xml:space="preserve"> </v>
      </c>
      <c r="G47" s="4" t="str">
        <f>IF(A47&lt;('2. Syöttöarvot ja tulokset'!$B$21+1),G46*(1+'2. Syöttöarvot ja tulokset'!$B$46)," ")</f>
        <v xml:space="preserve"> </v>
      </c>
      <c r="H47" s="4" t="str">
        <f>IF(A47&lt;('2. Syöttöarvot ja tulokset'!$B$21+1),H46*(1+'2. Syöttöarvot ja tulokset'!$B$58)," ")</f>
        <v xml:space="preserve"> </v>
      </c>
      <c r="I47" s="4" t="str">
        <f>IF(A47&lt;('2. Syöttöarvot ja tulokset'!$B$21+1),I46*(1+'2. Syöttöarvot ja tulokset'!$B$34)," ")</f>
        <v xml:space="preserve"> </v>
      </c>
      <c r="J47" s="4" t="str">
        <f>IF(A47&lt;('2. Syöttöarvot ja tulokset'!$B$21+1),J46*(1+'2. Syöttöarvot ja tulokset'!$B$68)," ")</f>
        <v xml:space="preserve"> </v>
      </c>
      <c r="K47" s="4" t="e">
        <f>IF('Solution 1, (hidden) (2)'!A47&lt;('2. Syöttöarvot ja tulokset'!$B$21+1),K46+(G47+I47+H47+J47),NA())</f>
        <v>#N/A</v>
      </c>
      <c r="L47" s="4" t="e">
        <f>IF(A47&lt;('2. Syöttöarvot ja tulokset'!$B$21+1),L46,NA())</f>
        <v>#N/A</v>
      </c>
      <c r="M47" s="4" t="str">
        <f>IF(A47&lt;('2. Syöttöarvot ja tulokset'!$B$21+1),'2. Syöttöarvot ja tulokset'!$B$75*'2. Syöttöarvot ja tulokset'!$B$73," ")</f>
        <v xml:space="preserve"> </v>
      </c>
      <c r="N47" s="4" t="str">
        <f>IF(A47&lt;('2. Syöttöarvot ja tulokset'!$B$21+1),M47/((1+$P$2)^A47)," ")</f>
        <v xml:space="preserve"> </v>
      </c>
      <c r="O47" s="4" t="str">
        <f>IF(A47&lt;('2. Syöttöarvot ja tulokset'!$B$21+1),'2. Syöttöarvot ja tulokset'!$B$73*'2. Syöttöarvot ja tulokset'!$B$75+O46," ")</f>
        <v xml:space="preserve"> </v>
      </c>
      <c r="P47" s="4" t="str">
        <f>IF(A47&lt;('2. Syöttöarvot ja tulokset'!$B$21+1),(G47+I47+H47+J47)/((1+$P$2)^A47)," ")</f>
        <v xml:space="preserve"> </v>
      </c>
      <c r="Q47" s="4" t="str">
        <f>IF(A47&lt;('2. Syöttöarvot ja tulokset'!$B$21+1),Q46+P47," ")</f>
        <v xml:space="preserve"> </v>
      </c>
      <c r="R47" s="4" t="e">
        <f>IF(A47&lt;('2. Syöttöarvot ja tulokset'!$B$21+1),R46+G47+I47+H47+J47+T47-$V$6,NA())</f>
        <v>#N/A</v>
      </c>
      <c r="S47" s="4" t="str">
        <f>IF(A47&lt;('2. Syöttöarvot ja tulokset'!$B$21+1),'2. Syöttöarvot ja tulokset'!$B$79*(R46)," ")</f>
        <v xml:space="preserve"> </v>
      </c>
      <c r="T47" s="4">
        <f t="shared" si="1"/>
        <v>0</v>
      </c>
      <c r="U47" s="4" t="e">
        <f>IF(A47&lt;('2. Syöttöarvot ja tulokset'!$B$21+1),U46+(T47+I47+G47+H47+J47-$V$6)/((1+$P$2)^A47),NA())</f>
        <v>#N/A</v>
      </c>
      <c r="V47" s="4" t="str">
        <f>IF(A47&lt;('2. Syöttöarvot ja tulokset'!$B$21+1),V46+('2. Syöttöarvot ja tulokset'!$B$75*'2. Syöttöarvot ja tulokset'!$B$73)," ")</f>
        <v xml:space="preserve"> </v>
      </c>
      <c r="W47" s="4" t="e">
        <f>IF(A47&lt;('2. Syöttöarvot ja tulokset'!$B$21+1),W46+C47+Y47-$V$6,NA())</f>
        <v>#N/A</v>
      </c>
      <c r="X47" s="4" t="str">
        <f>IF(A47&lt;('2. Syöttöarvot ja tulokset'!$B$21+1),'2. Syöttöarvot ja tulokset'!$B$79*W46," ")</f>
        <v xml:space="preserve"> </v>
      </c>
      <c r="Y47" s="4">
        <f t="shared" si="2"/>
        <v>0</v>
      </c>
      <c r="Z47" s="4" t="e">
        <f>IF(A47&lt;('2. Syöttöarvot ja tulokset'!$B$21+1),Z46+(C47-$V$6+Y47)/((1+$P$2)^A47),NA())</f>
        <v>#N/A</v>
      </c>
      <c r="AA47" s="4" t="str">
        <f>IF(A47&lt;('2. Syöttöarvot ja tulokset'!$B$21+1),AA46+(G47+I47+H47+T47-$V$6)," ")</f>
        <v xml:space="preserve"> </v>
      </c>
      <c r="AB47" s="20" t="e">
        <f>IF(A47&lt;('2. Syöttöarvot ja tulokset'!$B$21+1),AA47/L47,NA())</f>
        <v>#N/A</v>
      </c>
      <c r="AC47" s="29" t="str">
        <f>IF(A47&lt;('2. Syöttöarvot ja tulokset'!$B$21+1),AC46+(C47+Y47-$V$6)," ")</f>
        <v xml:space="preserve"> </v>
      </c>
      <c r="AD47" s="20" t="e">
        <f>IF(A47&lt;('2. Syöttöarvot ja tulokset'!$B$21+1),AC47/L47,NA())</f>
        <v>#N/A</v>
      </c>
      <c r="AE47" t="str">
        <f>IF(A47&lt;('2. Syöttöarvot ja tulokset'!$B$21+1),-'2. Syöttöarvot ja tulokset'!$B$122*A47," ")</f>
        <v xml:space="preserve"> </v>
      </c>
      <c r="AF47" t="e">
        <f>IF(A47&lt;('2. Syöttöarvot ja tulokset'!$B$21+1),AE47/1000,NA())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tulokset'!$B$21+1),A48," ")</f>
        <v xml:space="preserve"> </v>
      </c>
      <c r="C48" s="4" t="str">
        <f>IF(A48&lt;('2. Syöttöarvot ja tulokset'!$B$21+1),'2. Syöttöarvot ja tulokset'!$B$99+'2. Syöttöarvot ja tulokset'!$B$101," ")</f>
        <v xml:space="preserve"> </v>
      </c>
      <c r="D48" s="4" t="e">
        <f>IF(A48&lt;('2. Syöttöarvot ja tulokset'!$B$21+1),D47+C48,NA())</f>
        <v>#N/A</v>
      </c>
      <c r="E48" s="4" t="str">
        <f>IF(B48&lt;('2. Syöttöarvot ja tulokset'!$B$21+1),C48/((1+$P$2)^A48)," ")</f>
        <v xml:space="preserve"> </v>
      </c>
      <c r="F48" s="4" t="str">
        <f>IF(A48&lt;('2. Syöttöarvot ja tulokset'!$B$21+1),F47+E48," ")</f>
        <v xml:space="preserve"> </v>
      </c>
      <c r="G48" s="4" t="str">
        <f>IF(A48&lt;('2. Syöttöarvot ja tulokset'!$B$21+1),G47*(1+'2. Syöttöarvot ja tulokset'!$B$46)," ")</f>
        <v xml:space="preserve"> </v>
      </c>
      <c r="H48" s="4" t="str">
        <f>IF(A48&lt;('2. Syöttöarvot ja tulokset'!$B$21+1),H47*(1+'2. Syöttöarvot ja tulokset'!$B$58)," ")</f>
        <v xml:space="preserve"> </v>
      </c>
      <c r="I48" s="4" t="str">
        <f>IF(A48&lt;('2. Syöttöarvot ja tulokset'!$B$21+1),I47*(1+'2. Syöttöarvot ja tulokset'!$B$34)," ")</f>
        <v xml:space="preserve"> </v>
      </c>
      <c r="J48" s="4" t="str">
        <f>IF(A48&lt;('2. Syöttöarvot ja tulokset'!$B$21+1),J47*(1+'2. Syöttöarvot ja tulokset'!$B$68)," ")</f>
        <v xml:space="preserve"> </v>
      </c>
      <c r="K48" s="4" t="e">
        <f>IF('Solution 1, (hidden) (2)'!A48&lt;('2. Syöttöarvot ja tulokset'!$B$21+1),K47+(G48+I48+H48+J48),NA())</f>
        <v>#N/A</v>
      </c>
      <c r="L48" s="4" t="e">
        <f>IF(A48&lt;('2. Syöttöarvot ja tulokset'!$B$21+1),L47,NA())</f>
        <v>#N/A</v>
      </c>
      <c r="M48" s="4" t="str">
        <f>IF(A48&lt;('2. Syöttöarvot ja tulokset'!$B$21+1),'2. Syöttöarvot ja tulokset'!$B$75*'2. Syöttöarvot ja tulokset'!$B$73," ")</f>
        <v xml:space="preserve"> </v>
      </c>
      <c r="N48" s="4" t="str">
        <f>IF(A48&lt;('2. Syöttöarvot ja tulokset'!$B$21+1),M48/((1+$P$2)^A48)," ")</f>
        <v xml:space="preserve"> </v>
      </c>
      <c r="O48" s="4" t="str">
        <f>IF(A48&lt;('2. Syöttöarvot ja tulokset'!$B$21+1),'2. Syöttöarvot ja tulokset'!$B$73*'2. Syöttöarvot ja tulokset'!$B$75+O47," ")</f>
        <v xml:space="preserve"> </v>
      </c>
      <c r="P48" s="4" t="str">
        <f>IF(A48&lt;('2. Syöttöarvot ja tulokset'!$B$21+1),(G48+I48+H48+J48)/((1+$P$2)^A48)," ")</f>
        <v xml:space="preserve"> </v>
      </c>
      <c r="Q48" s="4" t="str">
        <f>IF(A48&lt;('2. Syöttöarvot ja tulokset'!$B$21+1),Q47+P48," ")</f>
        <v xml:space="preserve"> </v>
      </c>
      <c r="R48" s="4" t="e">
        <f>IF(A48&lt;('2. Syöttöarvot ja tulokset'!$B$21+1),R47+G48+I48+H48+J48+T48-$V$6,NA())</f>
        <v>#N/A</v>
      </c>
      <c r="S48" s="4" t="str">
        <f>IF(A48&lt;('2. Syöttöarvot ja tulokset'!$B$21+1),'2. Syöttöarvot ja tulokset'!$B$79*(R47)," ")</f>
        <v xml:space="preserve"> </v>
      </c>
      <c r="T48" s="4">
        <f t="shared" si="1"/>
        <v>0</v>
      </c>
      <c r="U48" s="4" t="e">
        <f>IF(A48&lt;('2. Syöttöarvot ja tulokset'!$B$21+1),U47+(T48+I48+G48+H48+J48-$V$6)/((1+$P$2)^A48),NA())</f>
        <v>#N/A</v>
      </c>
      <c r="V48" s="4" t="str">
        <f>IF(A48&lt;('2. Syöttöarvot ja tulokset'!$B$21+1),V47+('2. Syöttöarvot ja tulokset'!$B$75*'2. Syöttöarvot ja tulokset'!$B$73)," ")</f>
        <v xml:space="preserve"> </v>
      </c>
      <c r="W48" s="4" t="e">
        <f>IF(A48&lt;('2. Syöttöarvot ja tulokset'!$B$21+1),W47+C48+Y48-$V$6,NA())</f>
        <v>#N/A</v>
      </c>
      <c r="X48" s="4" t="str">
        <f>IF(A48&lt;('2. Syöttöarvot ja tulokset'!$B$21+1),'2. Syöttöarvot ja tulokset'!$B$79*W47," ")</f>
        <v xml:space="preserve"> </v>
      </c>
      <c r="Y48" s="4">
        <f t="shared" si="2"/>
        <v>0</v>
      </c>
      <c r="Z48" s="4" t="e">
        <f>IF(A48&lt;('2. Syöttöarvot ja tulokset'!$B$21+1),Z47+(C48-$V$6+Y48)/((1+$P$2)^A48),NA())</f>
        <v>#N/A</v>
      </c>
      <c r="AA48" s="4" t="str">
        <f>IF(A48&lt;('2. Syöttöarvot ja tulokset'!$B$21+1),AA47+(G48+I48+H48+T48-$V$6)," ")</f>
        <v xml:space="preserve"> </v>
      </c>
      <c r="AB48" s="20" t="e">
        <f>IF(A48&lt;('2. Syöttöarvot ja tulokset'!$B$21+1),AA48/L48,NA())</f>
        <v>#N/A</v>
      </c>
      <c r="AC48" s="29" t="str">
        <f>IF(A48&lt;('2. Syöttöarvot ja tulokset'!$B$21+1),AC47+(C48+Y48-$V$6)," ")</f>
        <v xml:space="preserve"> </v>
      </c>
      <c r="AD48" s="20" t="e">
        <f>IF(A48&lt;('2. Syöttöarvot ja tulokset'!$B$21+1),AC48/L48,NA())</f>
        <v>#N/A</v>
      </c>
      <c r="AE48" t="str">
        <f>IF(A48&lt;('2. Syöttöarvot ja tulokset'!$B$21+1),-'2. Syöttöarvot ja tulokset'!$B$122*A48," ")</f>
        <v xml:space="preserve"> </v>
      </c>
      <c r="AF48" t="e">
        <f>IF(A48&lt;('2. Syöttöarvot ja tulokset'!$B$21+1),AE48/1000,NA())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tulokset'!$B$21+1),A49," ")</f>
        <v xml:space="preserve"> </v>
      </c>
      <c r="C49" s="4" t="str">
        <f>IF(A49&lt;('2. Syöttöarvot ja tulokset'!$B$21+1),'2. Syöttöarvot ja tulokset'!$B$99+'2. Syöttöarvot ja tulokset'!$B$101," ")</f>
        <v xml:space="preserve"> </v>
      </c>
      <c r="D49" s="4" t="e">
        <f>IF(A49&lt;('2. Syöttöarvot ja tulokset'!$B$21+1),D48+C49,NA())</f>
        <v>#N/A</v>
      </c>
      <c r="E49" s="4" t="str">
        <f>IF(B49&lt;('2. Syöttöarvot ja tulokset'!$B$21+1),C49/((1+$P$2)^A49)," ")</f>
        <v xml:space="preserve"> </v>
      </c>
      <c r="F49" s="4" t="str">
        <f>IF(A49&lt;('2. Syöttöarvot ja tulokset'!$B$21+1),F48+E49," ")</f>
        <v xml:space="preserve"> </v>
      </c>
      <c r="G49" s="4" t="str">
        <f>IF(A49&lt;('2. Syöttöarvot ja tulokset'!$B$21+1),G48*(1+'2. Syöttöarvot ja tulokset'!$B$46)," ")</f>
        <v xml:space="preserve"> </v>
      </c>
      <c r="H49" s="4" t="str">
        <f>IF(A49&lt;('2. Syöttöarvot ja tulokset'!$B$21+1),H48*(1+'2. Syöttöarvot ja tulokset'!$B$58)," ")</f>
        <v xml:space="preserve"> </v>
      </c>
      <c r="I49" s="4" t="str">
        <f>IF(A49&lt;('2. Syöttöarvot ja tulokset'!$B$21+1),I48*(1+'2. Syöttöarvot ja tulokset'!$B$34)," ")</f>
        <v xml:space="preserve"> </v>
      </c>
      <c r="J49" s="4" t="str">
        <f>IF(A49&lt;('2. Syöttöarvot ja tulokset'!$B$21+1),J48*(1+'2. Syöttöarvot ja tulokset'!$B$68)," ")</f>
        <v xml:space="preserve"> </v>
      </c>
      <c r="K49" s="4" t="e">
        <f>IF('Solution 1, (hidden) (2)'!A49&lt;('2. Syöttöarvot ja tulokset'!$B$21+1),K48+(G49+I49+H49+J49),NA())</f>
        <v>#N/A</v>
      </c>
      <c r="L49" s="4" t="e">
        <f>IF(A49&lt;('2. Syöttöarvot ja tulokset'!$B$21+1),L48,NA())</f>
        <v>#N/A</v>
      </c>
      <c r="M49" s="4" t="str">
        <f>IF(A49&lt;('2. Syöttöarvot ja tulokset'!$B$21+1),'2. Syöttöarvot ja tulokset'!$B$75*'2. Syöttöarvot ja tulokset'!$B$73," ")</f>
        <v xml:space="preserve"> </v>
      </c>
      <c r="N49" s="4" t="str">
        <f>IF(A49&lt;('2. Syöttöarvot ja tulokset'!$B$21+1),M49/((1+$P$2)^A49)," ")</f>
        <v xml:space="preserve"> </v>
      </c>
      <c r="O49" s="4" t="str">
        <f>IF(A49&lt;('2. Syöttöarvot ja tulokset'!$B$21+1),'2. Syöttöarvot ja tulokset'!$B$73*'2. Syöttöarvot ja tulokset'!$B$75+O48," ")</f>
        <v xml:space="preserve"> </v>
      </c>
      <c r="P49" s="4" t="str">
        <f>IF(A49&lt;('2. Syöttöarvot ja tulokset'!$B$21+1),(G49+I49+H49+J49)/((1+$P$2)^A49)," ")</f>
        <v xml:space="preserve"> </v>
      </c>
      <c r="Q49" s="4" t="str">
        <f>IF(A49&lt;('2. Syöttöarvot ja tulokset'!$B$21+1),Q48+P49," ")</f>
        <v xml:space="preserve"> </v>
      </c>
      <c r="R49" s="4" t="e">
        <f>IF(A49&lt;('2. Syöttöarvot ja tulokset'!$B$21+1),R48+G49+I49+H49+J49+T49-$V$6,NA())</f>
        <v>#N/A</v>
      </c>
      <c r="S49" s="4" t="str">
        <f>IF(A49&lt;('2. Syöttöarvot ja tulokset'!$B$21+1),'2. Syöttöarvot ja tulokset'!$B$79*(R48)," ")</f>
        <v xml:space="preserve"> </v>
      </c>
      <c r="T49" s="4">
        <f t="shared" si="1"/>
        <v>0</v>
      </c>
      <c r="U49" s="4" t="e">
        <f>IF(A49&lt;('2. Syöttöarvot ja tulokset'!$B$21+1),U48+(T49+I49+G49+H49+J49-$V$6)/((1+$P$2)^A49),NA())</f>
        <v>#N/A</v>
      </c>
      <c r="V49" s="4" t="str">
        <f>IF(A49&lt;('2. Syöttöarvot ja tulokset'!$B$21+1),V48+('2. Syöttöarvot ja tulokset'!$B$75*'2. Syöttöarvot ja tulokset'!$B$73)," ")</f>
        <v xml:space="preserve"> </v>
      </c>
      <c r="W49" s="4" t="e">
        <f>IF(A49&lt;('2. Syöttöarvot ja tulokset'!$B$21+1),W48+C49+Y49-$V$6,NA())</f>
        <v>#N/A</v>
      </c>
      <c r="X49" s="4" t="str">
        <f>IF(A49&lt;('2. Syöttöarvot ja tulokset'!$B$21+1),'2. Syöttöarvot ja tulokset'!$B$79*W48," ")</f>
        <v xml:space="preserve"> </v>
      </c>
      <c r="Y49" s="4">
        <f t="shared" si="2"/>
        <v>0</v>
      </c>
      <c r="Z49" s="4" t="e">
        <f>IF(A49&lt;('2. Syöttöarvot ja tulokset'!$B$21+1),Z48+(C49-$V$6+Y49)/((1+$P$2)^A49),NA())</f>
        <v>#N/A</v>
      </c>
      <c r="AA49" s="4" t="str">
        <f>IF(A49&lt;('2. Syöttöarvot ja tulokset'!$B$21+1),AA48+(G49+I49+H49+T49-$V$6)," ")</f>
        <v xml:space="preserve"> </v>
      </c>
      <c r="AB49" s="20" t="e">
        <f>IF(A49&lt;('2. Syöttöarvot ja tulokset'!$B$21+1),AA49/L49,NA())</f>
        <v>#N/A</v>
      </c>
      <c r="AC49" s="29" t="str">
        <f>IF(A49&lt;('2. Syöttöarvot ja tulokset'!$B$21+1),AC48+(C49+Y49-$V$6)," ")</f>
        <v xml:space="preserve"> </v>
      </c>
      <c r="AD49" s="20" t="e">
        <f>IF(A49&lt;('2. Syöttöarvot ja tulokset'!$B$21+1),AC49/L49,NA())</f>
        <v>#N/A</v>
      </c>
      <c r="AE49" t="str">
        <f>IF(A49&lt;('2. Syöttöarvot ja tulokset'!$B$21+1),-'2. Syöttöarvot ja tulokset'!$B$122*A49," ")</f>
        <v xml:space="preserve"> </v>
      </c>
      <c r="AF49" t="e">
        <f>IF(A49&lt;('2. Syöttöarvot ja tulokset'!$B$21+1),AE49/1000,NA())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tulokset'!$B$21+1),A50," ")</f>
        <v xml:space="preserve"> </v>
      </c>
      <c r="C50" s="4" t="str">
        <f>IF(A50&lt;('2. Syöttöarvot ja tulokset'!$B$21+1),'2. Syöttöarvot ja tulokset'!$B$99+'2. Syöttöarvot ja tulokset'!$B$101," ")</f>
        <v xml:space="preserve"> </v>
      </c>
      <c r="D50" s="4" t="e">
        <f>IF(A50&lt;('2. Syöttöarvot ja tulokset'!$B$21+1),D49+C50,NA())</f>
        <v>#N/A</v>
      </c>
      <c r="E50" s="4" t="str">
        <f>IF(B50&lt;('2. Syöttöarvot ja tulokset'!$B$21+1),C50/((1+$P$2)^A50)," ")</f>
        <v xml:space="preserve"> </v>
      </c>
      <c r="F50" s="4" t="str">
        <f>IF(A50&lt;('2. Syöttöarvot ja tulokset'!$B$21+1),F49+E50," ")</f>
        <v xml:space="preserve"> </v>
      </c>
      <c r="G50" s="4" t="str">
        <f>IF(A50&lt;('2. Syöttöarvot ja tulokset'!$B$21+1),G49*(1+'2. Syöttöarvot ja tulokset'!$B$46)," ")</f>
        <v xml:space="preserve"> </v>
      </c>
      <c r="H50" s="4" t="str">
        <f>IF(A50&lt;('2. Syöttöarvot ja tulokset'!$B$21+1),H49*(1+'2. Syöttöarvot ja tulokset'!$B$58)," ")</f>
        <v xml:space="preserve"> </v>
      </c>
      <c r="I50" s="4" t="str">
        <f>IF(A50&lt;('2. Syöttöarvot ja tulokset'!$B$21+1),I49*(1+'2. Syöttöarvot ja tulokset'!$B$34)," ")</f>
        <v xml:space="preserve"> </v>
      </c>
      <c r="J50" s="4" t="str">
        <f>IF(A50&lt;('2. Syöttöarvot ja tulokset'!$B$21+1),J49*(1+'2. Syöttöarvot ja tulokset'!$B$68)," ")</f>
        <v xml:space="preserve"> </v>
      </c>
      <c r="K50" s="4" t="e">
        <f>IF('Solution 1, (hidden) (2)'!A50&lt;('2. Syöttöarvot ja tulokset'!$B$21+1),K49+(G50+I50+H50+J50),NA())</f>
        <v>#N/A</v>
      </c>
      <c r="L50" s="4" t="e">
        <f>IF(A50&lt;('2. Syöttöarvot ja tulokset'!$B$21+1),L49,NA())</f>
        <v>#N/A</v>
      </c>
      <c r="M50" s="4" t="str">
        <f>IF(A50&lt;('2. Syöttöarvot ja tulokset'!$B$21+1),'2. Syöttöarvot ja tulokset'!$B$75*'2. Syöttöarvot ja tulokset'!$B$73," ")</f>
        <v xml:space="preserve"> </v>
      </c>
      <c r="N50" s="4" t="str">
        <f>IF(A50&lt;('2. Syöttöarvot ja tulokset'!$B$21+1),M50/((1+$P$2)^A50)," ")</f>
        <v xml:space="preserve"> </v>
      </c>
      <c r="O50" s="4" t="str">
        <f>IF(A50&lt;('2. Syöttöarvot ja tulokset'!$B$21+1),'2. Syöttöarvot ja tulokset'!$B$73*'2. Syöttöarvot ja tulokset'!$B$75+O49," ")</f>
        <v xml:space="preserve"> </v>
      </c>
      <c r="P50" s="4" t="str">
        <f>IF(A50&lt;('2. Syöttöarvot ja tulokset'!$B$21+1),(G50+I50+H50+J50)/((1+$P$2)^A50)," ")</f>
        <v xml:space="preserve"> </v>
      </c>
      <c r="Q50" s="4" t="str">
        <f>IF(A50&lt;('2. Syöttöarvot ja tulokset'!$B$21+1),Q49+P50," ")</f>
        <v xml:space="preserve"> </v>
      </c>
      <c r="R50" s="4" t="e">
        <f>IF(A50&lt;('2. Syöttöarvot ja tulokset'!$B$21+1),R49+G50+I50+H50+J50+T50-$V$6,NA())</f>
        <v>#N/A</v>
      </c>
      <c r="S50" s="4" t="str">
        <f>IF(A50&lt;('2. Syöttöarvot ja tulokset'!$B$21+1),'2. Syöttöarvot ja tulokset'!$B$79*(R49)," ")</f>
        <v xml:space="preserve"> </v>
      </c>
      <c r="T50" s="4">
        <f t="shared" si="1"/>
        <v>0</v>
      </c>
      <c r="U50" s="4" t="e">
        <f>IF(A50&lt;('2. Syöttöarvot ja tulokset'!$B$21+1),U49+(T50+I50+G50+H50+J50-$V$6)/((1+$P$2)^A50),NA())</f>
        <v>#N/A</v>
      </c>
      <c r="V50" s="4" t="str">
        <f>IF(A50&lt;('2. Syöttöarvot ja tulokset'!$B$21+1),V49+('2. Syöttöarvot ja tulokset'!$B$75*'2. Syöttöarvot ja tulokset'!$B$73)," ")</f>
        <v xml:space="preserve"> </v>
      </c>
      <c r="W50" s="4" t="e">
        <f>IF(A50&lt;('2. Syöttöarvot ja tulokset'!$B$21+1),W49+C50+Y50-$V$6,NA())</f>
        <v>#N/A</v>
      </c>
      <c r="X50" s="4" t="str">
        <f>IF(A50&lt;('2. Syöttöarvot ja tulokset'!$B$21+1),'2. Syöttöarvot ja tulokset'!$B$79*W49," ")</f>
        <v xml:space="preserve"> </v>
      </c>
      <c r="Y50" s="4">
        <f t="shared" si="2"/>
        <v>0</v>
      </c>
      <c r="Z50" s="4" t="e">
        <f>IF(A50&lt;('2. Syöttöarvot ja tulokset'!$B$21+1),Z49+(C50-$V$6+Y50)/((1+$P$2)^A50),NA())</f>
        <v>#N/A</v>
      </c>
      <c r="AA50" s="4" t="str">
        <f>IF(A50&lt;('2. Syöttöarvot ja tulokset'!$B$21+1),AA49+(G50+I50+H50+T50-$V$6)," ")</f>
        <v xml:space="preserve"> </v>
      </c>
      <c r="AB50" s="20" t="e">
        <f>IF(A50&lt;('2. Syöttöarvot ja tulokset'!$B$21+1),AA50/L50,NA())</f>
        <v>#N/A</v>
      </c>
      <c r="AC50" s="29" t="str">
        <f>IF(A50&lt;('2. Syöttöarvot ja tulokset'!$B$21+1),AC49+(C50+Y50-$V$6)," ")</f>
        <v xml:space="preserve"> </v>
      </c>
      <c r="AD50" s="20" t="e">
        <f>IF(A50&lt;('2. Syöttöarvot ja tulokset'!$B$21+1),AC50/L50,NA())</f>
        <v>#N/A</v>
      </c>
      <c r="AE50" t="str">
        <f>IF(A50&lt;('2. Syöttöarvot ja tulokset'!$B$21+1),-'2. Syöttöarvot ja tulokset'!$B$122*A50," ")</f>
        <v xml:space="preserve"> </v>
      </c>
      <c r="AF50" t="e">
        <f>IF(A50&lt;('2. Syöttöarvot ja tulokset'!$B$21+1),AE50/1000,NA())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tulokset'!$B$21+1),A51," ")</f>
        <v xml:space="preserve"> </v>
      </c>
      <c r="C51" s="4" t="str">
        <f>IF(A51&lt;('2. Syöttöarvot ja tulokset'!$B$21+1),'2. Syöttöarvot ja tulokset'!$B$99+'2. Syöttöarvot ja tulokset'!$B$101," ")</f>
        <v xml:space="preserve"> </v>
      </c>
      <c r="D51" s="4" t="e">
        <f>IF(A51&lt;('2. Syöttöarvot ja tulokset'!$B$21+1),D50+C51,NA())</f>
        <v>#N/A</v>
      </c>
      <c r="E51" s="4" t="str">
        <f>IF(B51&lt;('2. Syöttöarvot ja tulokset'!$B$21+1),C51/((1+$P$2)^A51)," ")</f>
        <v xml:space="preserve"> </v>
      </c>
      <c r="F51" s="4" t="str">
        <f>IF(A51&lt;('2. Syöttöarvot ja tulokset'!$B$21+1),F50+E51," ")</f>
        <v xml:space="preserve"> </v>
      </c>
      <c r="G51" s="4" t="str">
        <f>IF(A51&lt;('2. Syöttöarvot ja tulokset'!$B$21+1),G50*(1+'2. Syöttöarvot ja tulokset'!$B$46)," ")</f>
        <v xml:space="preserve"> </v>
      </c>
      <c r="H51" s="4" t="str">
        <f>IF(A51&lt;('2. Syöttöarvot ja tulokset'!$B$21+1),H50*(1+'2. Syöttöarvot ja tulokset'!$B$58)," ")</f>
        <v xml:space="preserve"> </v>
      </c>
      <c r="I51" s="4" t="str">
        <f>IF(A51&lt;('2. Syöttöarvot ja tulokset'!$B$21+1),I50*(1+'2. Syöttöarvot ja tulokset'!$B$34)," ")</f>
        <v xml:space="preserve"> </v>
      </c>
      <c r="J51" s="4" t="str">
        <f>IF(A51&lt;('2. Syöttöarvot ja tulokset'!$B$21+1),J50*(1+'2. Syöttöarvot ja tulokset'!$B$68)," ")</f>
        <v xml:space="preserve"> </v>
      </c>
      <c r="K51" s="4" t="e">
        <f>IF('Solution 1, (hidden) (2)'!A51&lt;('2. Syöttöarvot ja tulokset'!$B$21+1),K50+(G51+I51+H51+J51),NA())</f>
        <v>#N/A</v>
      </c>
      <c r="L51" s="4" t="e">
        <f>IF(A51&lt;('2. Syöttöarvot ja tulokset'!$B$21+1),L50,NA())</f>
        <v>#N/A</v>
      </c>
      <c r="M51" s="4" t="str">
        <f>IF(A51&lt;('2. Syöttöarvot ja tulokset'!$B$21+1),'2. Syöttöarvot ja tulokset'!$B$75*'2. Syöttöarvot ja tulokset'!$B$73," ")</f>
        <v xml:space="preserve"> </v>
      </c>
      <c r="N51" s="4" t="str">
        <f>IF(A51&lt;('2. Syöttöarvot ja tulokset'!$B$21+1),M51/((1+$P$2)^A51)," ")</f>
        <v xml:space="preserve"> </v>
      </c>
      <c r="O51" s="4" t="str">
        <f>IF(A51&lt;('2. Syöttöarvot ja tulokset'!$B$21+1),'2. Syöttöarvot ja tulokset'!$B$73*'2. Syöttöarvot ja tulokset'!$B$75+O50," ")</f>
        <v xml:space="preserve"> </v>
      </c>
      <c r="P51" s="4" t="str">
        <f>IF(A51&lt;('2. Syöttöarvot ja tulokset'!$B$21+1),(G51+I51+H51+J51)/((1+$P$2)^A51)," ")</f>
        <v xml:space="preserve"> </v>
      </c>
      <c r="Q51" s="4" t="str">
        <f>IF(A51&lt;('2. Syöttöarvot ja tulokset'!$B$21+1),Q50+P51," ")</f>
        <v xml:space="preserve"> </v>
      </c>
      <c r="R51" s="4" t="e">
        <f>IF(A51&lt;('2. Syöttöarvot ja tulokset'!$B$21+1),R50+G51+I51+H51+J51+T51-$V$6,NA())</f>
        <v>#N/A</v>
      </c>
      <c r="S51" s="4" t="str">
        <f>IF(A51&lt;('2. Syöttöarvot ja tulokset'!$B$21+1),'2. Syöttöarvot ja tulokset'!$B$79*(R50)," ")</f>
        <v xml:space="preserve"> </v>
      </c>
      <c r="T51" s="4">
        <f t="shared" si="1"/>
        <v>0</v>
      </c>
      <c r="U51" s="4" t="e">
        <f>IF(A51&lt;('2. Syöttöarvot ja tulokset'!$B$21+1),U50+(T51+I51+G51+H51+J51-$V$6)/((1+$P$2)^A51),NA())</f>
        <v>#N/A</v>
      </c>
      <c r="V51" s="4" t="str">
        <f>IF(A51&lt;('2. Syöttöarvot ja tulokset'!$B$21+1),V50+('2. Syöttöarvot ja tulokset'!$B$75*'2. Syöttöarvot ja tulokset'!$B$73)," ")</f>
        <v xml:space="preserve"> </v>
      </c>
      <c r="W51" s="4" t="e">
        <f>IF(A51&lt;('2. Syöttöarvot ja tulokset'!$B$21+1),W50+C51+Y51-$V$6,NA())</f>
        <v>#N/A</v>
      </c>
      <c r="X51" s="4" t="str">
        <f>IF(A51&lt;('2. Syöttöarvot ja tulokset'!$B$21+1),'2. Syöttöarvot ja tulokset'!$B$79*W50," ")</f>
        <v xml:space="preserve"> </v>
      </c>
      <c r="Y51" s="4">
        <f t="shared" si="2"/>
        <v>0</v>
      </c>
      <c r="Z51" s="4" t="e">
        <f>IF(A51&lt;('2. Syöttöarvot ja tulokset'!$B$21+1),Z50+(C51-$V$6+Y51)/((1+$P$2)^A51),NA())</f>
        <v>#N/A</v>
      </c>
      <c r="AA51" s="4" t="str">
        <f>IF(A51&lt;('2. Syöttöarvot ja tulokset'!$B$21+1),AA50+(G51+I51+H51+T51-$V$6)," ")</f>
        <v xml:space="preserve"> </v>
      </c>
      <c r="AB51" s="20" t="e">
        <f>IF(A51&lt;('2. Syöttöarvot ja tulokset'!$B$21+1),AA51/L51,NA())</f>
        <v>#N/A</v>
      </c>
      <c r="AC51" s="29" t="str">
        <f>IF(A51&lt;('2. Syöttöarvot ja tulokset'!$B$21+1),AC50+(C51+Y51-$V$6)," ")</f>
        <v xml:space="preserve"> </v>
      </c>
      <c r="AD51" s="20" t="e">
        <f>IF(A51&lt;('2. Syöttöarvot ja tulokset'!$B$21+1),AC51/L51,NA())</f>
        <v>#N/A</v>
      </c>
      <c r="AE51" t="str">
        <f>IF(A51&lt;('2. Syöttöarvot ja tulokset'!$B$21+1),-'2. Syöttöarvot ja tulokset'!$B$122*A51," ")</f>
        <v xml:space="preserve"> </v>
      </c>
      <c r="AF51" t="e">
        <f>IF(A51&lt;('2. Syöttöarvot ja tulokset'!$B$21+1),AE51/1000,NA())</f>
        <v>#N/A</v>
      </c>
    </row>
    <row r="52" spans="1:32" x14ac:dyDescent="0.35">
      <c r="A52">
        <f t="shared" si="0"/>
        <v>47</v>
      </c>
      <c r="B52" t="str">
        <f>IF(A52&lt;('2. Syöttöarvot ja tulokset'!$B$21+1),A52," ")</f>
        <v xml:space="preserve"> </v>
      </c>
      <c r="C52" s="4" t="str">
        <f>IF(A52&lt;('2. Syöttöarvot ja tulokset'!$B$21+1),'2. Syöttöarvot ja tulokset'!$B$99+'2. Syöttöarvot ja tulokset'!$B$101," ")</f>
        <v xml:space="preserve"> </v>
      </c>
      <c r="D52" s="4" t="e">
        <f>IF(A52&lt;('2. Syöttöarvot ja tulokset'!$B$21+1),D51+C52,NA())</f>
        <v>#N/A</v>
      </c>
      <c r="E52" s="4" t="str">
        <f>IF(B52&lt;('2. Syöttöarvot ja tulokset'!$B$21+1),C52/((1+$P$2)^A52)," ")</f>
        <v xml:space="preserve"> </v>
      </c>
      <c r="F52" s="4" t="str">
        <f>IF(A52&lt;('2. Syöttöarvot ja tulokset'!$B$21+1),F51+E52," ")</f>
        <v xml:space="preserve"> </v>
      </c>
      <c r="G52" s="4" t="str">
        <f>IF(A52&lt;('2. Syöttöarvot ja tulokset'!$B$21+1),G51*(1+'2. Syöttöarvot ja tulokset'!$B$46)," ")</f>
        <v xml:space="preserve"> </v>
      </c>
      <c r="H52" s="4" t="str">
        <f>IF(A52&lt;('2. Syöttöarvot ja tulokset'!$B$21+1),H51*(1+'2. Syöttöarvot ja tulokset'!$B$58)," ")</f>
        <v xml:space="preserve"> </v>
      </c>
      <c r="I52" s="4" t="str">
        <f>IF(A52&lt;('2. Syöttöarvot ja tulokset'!$B$21+1),I51*(1+'2. Syöttöarvot ja tulokset'!$B$34)," ")</f>
        <v xml:space="preserve"> </v>
      </c>
      <c r="J52" s="4" t="str">
        <f>IF(A52&lt;('2. Syöttöarvot ja tulokset'!$B$21+1),J51*(1+'2. Syöttöarvot ja tulokset'!$B$68)," ")</f>
        <v xml:space="preserve"> </v>
      </c>
      <c r="K52" s="4" t="e">
        <f>IF('Solution 1, (hidden) (2)'!A52&lt;('2. Syöttöarvot ja tulokset'!$B$21+1),K51+(G52+I52+H52+J52),NA())</f>
        <v>#N/A</v>
      </c>
      <c r="L52" s="4" t="e">
        <f>IF(A52&lt;('2. Syöttöarvot ja tulokset'!$B$21+1),L51,NA())</f>
        <v>#N/A</v>
      </c>
      <c r="M52" s="4" t="str">
        <f>IF(A52&lt;('2. Syöttöarvot ja tulokset'!$B$21+1),'2. Syöttöarvot ja tulokset'!$B$75*'2. Syöttöarvot ja tulokset'!$B$73," ")</f>
        <v xml:space="preserve"> </v>
      </c>
      <c r="N52" s="4" t="str">
        <f>IF(A52&lt;('2. Syöttöarvot ja tulokset'!$B$21+1),M52/((1+$P$2)^A52)," ")</f>
        <v xml:space="preserve"> </v>
      </c>
      <c r="O52" s="4" t="str">
        <f>IF(A52&lt;('2. Syöttöarvot ja tulokset'!$B$21+1),'2. Syöttöarvot ja tulokset'!$B$73*'2. Syöttöarvot ja tulokset'!$B$75+O51," ")</f>
        <v xml:space="preserve"> </v>
      </c>
      <c r="P52" s="4" t="str">
        <f>IF(A52&lt;('2. Syöttöarvot ja tulokset'!$B$21+1),(G52+I52+H52+J52)/((1+$P$2)^A52)," ")</f>
        <v xml:space="preserve"> </v>
      </c>
      <c r="Q52" s="4" t="str">
        <f>IF(A52&lt;('2. Syöttöarvot ja tulokset'!$B$21+1),Q51+P52," ")</f>
        <v xml:space="preserve"> </v>
      </c>
      <c r="R52" s="4" t="e">
        <f>IF(A52&lt;('2. Syöttöarvot ja tulokset'!$B$21+1),R51+G52+I52+H52+J52+T52-$V$6,NA())</f>
        <v>#N/A</v>
      </c>
      <c r="S52" s="4" t="str">
        <f>IF(A52&lt;('2. Syöttöarvot ja tulokset'!$B$21+1),'2. Syöttöarvot ja tulokset'!$B$79*(R51)," ")</f>
        <v xml:space="preserve"> </v>
      </c>
      <c r="T52" s="4">
        <f t="shared" si="1"/>
        <v>0</v>
      </c>
      <c r="U52" s="4" t="e">
        <f>IF(A52&lt;('2. Syöttöarvot ja tulokset'!$B$21+1),U51+(T52+I52+G52+H52+J52-$V$6)/((1+$P$2)^A52),NA())</f>
        <v>#N/A</v>
      </c>
      <c r="V52" s="4" t="str">
        <f>IF(A52&lt;('2. Syöttöarvot ja tulokset'!$B$21+1),V51+('2. Syöttöarvot ja tulokset'!$B$75*'2. Syöttöarvot ja tulokset'!$B$73)," ")</f>
        <v xml:space="preserve"> </v>
      </c>
      <c r="W52" s="4" t="e">
        <f>IF(A52&lt;('2. Syöttöarvot ja tulokset'!$B$21+1),W51+C52+Y52-$V$6,NA())</f>
        <v>#N/A</v>
      </c>
      <c r="X52" s="4" t="str">
        <f>IF(A52&lt;('2. Syöttöarvot ja tulokset'!$B$21+1),'2. Syöttöarvot ja tulokset'!$B$79*W51," ")</f>
        <v xml:space="preserve"> </v>
      </c>
      <c r="Y52" s="4">
        <f t="shared" si="2"/>
        <v>0</v>
      </c>
      <c r="Z52" s="4" t="e">
        <f>IF(A52&lt;('2. Syöttöarvot ja tulokset'!$B$21+1),Z51+(C52-$V$6+Y52)/((1+$P$2)^A52),NA())</f>
        <v>#N/A</v>
      </c>
      <c r="AA52" s="4" t="str">
        <f>IF(A52&lt;('2. Syöttöarvot ja tulokset'!$B$21+1),AA51+(G52+I52+H52+T52-$V$6)," ")</f>
        <v xml:space="preserve"> </v>
      </c>
      <c r="AB52" s="20" t="e">
        <f>IF(A52&lt;('2. Syöttöarvot ja tulokset'!$B$21+1),AA52/L52,NA())</f>
        <v>#N/A</v>
      </c>
      <c r="AC52" s="29" t="str">
        <f>IF(A52&lt;('2. Syöttöarvot ja tulokset'!$B$21+1),AC51+(C52+Y52-$V$6)," ")</f>
        <v xml:space="preserve"> </v>
      </c>
      <c r="AD52" s="20" t="e">
        <f>IF(A52&lt;('2. Syöttöarvot ja tulokset'!$B$21+1),AC52/L52,NA())</f>
        <v>#N/A</v>
      </c>
      <c r="AE52" t="str">
        <f>IF(A52&lt;('2. Syöttöarvot ja tulokset'!$B$21+1),-'2. Syöttöarvot ja tulokset'!$B$122*A52," ")</f>
        <v xml:space="preserve"> </v>
      </c>
      <c r="AF52" t="e">
        <f>IF(A52&lt;('2. Syöttöarvot ja tulokset'!$B$21+1),AE52/1000,NA())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tulokset'!$B$21+1),A53," ")</f>
        <v xml:space="preserve"> </v>
      </c>
      <c r="C53" s="4" t="str">
        <f>IF(A53&lt;('2. Syöttöarvot ja tulokset'!$B$21+1),'2. Syöttöarvot ja tulokset'!$B$99+'2. Syöttöarvot ja tulokset'!$B$101," ")</f>
        <v xml:space="preserve"> </v>
      </c>
      <c r="D53" s="4" t="e">
        <f>IF(A53&lt;('2. Syöttöarvot ja tulokset'!$B$21+1),D52+C53,NA())</f>
        <v>#N/A</v>
      </c>
      <c r="E53" s="4" t="str">
        <f>IF(B53&lt;('2. Syöttöarvot ja tulokset'!$B$21+1),C53/((1+$P$2)^A53)," ")</f>
        <v xml:space="preserve"> </v>
      </c>
      <c r="F53" s="4" t="str">
        <f>IF(A53&lt;('2. Syöttöarvot ja tulokset'!$B$21+1),F52+E53," ")</f>
        <v xml:space="preserve"> </v>
      </c>
      <c r="G53" s="4" t="str">
        <f>IF(A53&lt;('2. Syöttöarvot ja tulokset'!$B$21+1),G52*(1+'2. Syöttöarvot ja tulokset'!$B$46)," ")</f>
        <v xml:space="preserve"> </v>
      </c>
      <c r="H53" s="4" t="str">
        <f>IF(A53&lt;('2. Syöttöarvot ja tulokset'!$B$21+1),H52*(1+'2. Syöttöarvot ja tulokset'!$B$58)," ")</f>
        <v xml:space="preserve"> </v>
      </c>
      <c r="I53" s="4" t="str">
        <f>IF(A53&lt;('2. Syöttöarvot ja tulokset'!$B$21+1),I52*(1+'2. Syöttöarvot ja tulokset'!$B$34)," ")</f>
        <v xml:space="preserve"> </v>
      </c>
      <c r="J53" s="4" t="str">
        <f>IF(A53&lt;('2. Syöttöarvot ja tulokset'!$B$21+1),J52*(1+'2. Syöttöarvot ja tulokset'!$B$68)," ")</f>
        <v xml:space="preserve"> </v>
      </c>
      <c r="K53" s="4" t="e">
        <f>IF('Solution 1, (hidden) (2)'!A53&lt;('2. Syöttöarvot ja tulokset'!$B$21+1),K52+(G53+I53+H53+J53),NA())</f>
        <v>#N/A</v>
      </c>
      <c r="L53" s="4" t="e">
        <f>IF(A53&lt;('2. Syöttöarvot ja tulokset'!$B$21+1),L52,NA())</f>
        <v>#N/A</v>
      </c>
      <c r="M53" s="4" t="str">
        <f>IF(A53&lt;('2. Syöttöarvot ja tulokset'!$B$21+1),'2. Syöttöarvot ja tulokset'!$B$75*'2. Syöttöarvot ja tulokset'!$B$73," ")</f>
        <v xml:space="preserve"> </v>
      </c>
      <c r="N53" s="4" t="str">
        <f>IF(A53&lt;('2. Syöttöarvot ja tulokset'!$B$21+1),M53/((1+$P$2)^A53)," ")</f>
        <v xml:space="preserve"> </v>
      </c>
      <c r="O53" s="4" t="str">
        <f>IF(A53&lt;('2. Syöttöarvot ja tulokset'!$B$21+1),'2. Syöttöarvot ja tulokset'!$B$73*'2. Syöttöarvot ja tulokset'!$B$75+O52," ")</f>
        <v xml:space="preserve"> </v>
      </c>
      <c r="P53" s="4" t="str">
        <f>IF(A53&lt;('2. Syöttöarvot ja tulokset'!$B$21+1),(G53+I53+H53+J53)/((1+$P$2)^A53)," ")</f>
        <v xml:space="preserve"> </v>
      </c>
      <c r="Q53" s="4" t="str">
        <f>IF(A53&lt;('2. Syöttöarvot ja tulokset'!$B$21+1),Q52+P53," ")</f>
        <v xml:space="preserve"> </v>
      </c>
      <c r="R53" s="4" t="e">
        <f>IF(A53&lt;('2. Syöttöarvot ja tulokset'!$B$21+1),R52+G53+I53+H53+J53+T53-$V$6,NA())</f>
        <v>#N/A</v>
      </c>
      <c r="S53" s="4" t="str">
        <f>IF(A53&lt;('2. Syöttöarvot ja tulokset'!$B$21+1),'2. Syöttöarvot ja tulokset'!$B$79*(R52)," ")</f>
        <v xml:space="preserve"> </v>
      </c>
      <c r="T53" s="4">
        <f t="shared" si="1"/>
        <v>0</v>
      </c>
      <c r="U53" s="4" t="e">
        <f>IF(A53&lt;('2. Syöttöarvot ja tulokset'!$B$21+1),U52+(T53+I53+G53+H53+J53-$V$6)/((1+$P$2)^A53),NA())</f>
        <v>#N/A</v>
      </c>
      <c r="V53" s="4" t="str">
        <f>IF(A53&lt;('2. Syöttöarvot ja tulokset'!$B$21+1),V52+('2. Syöttöarvot ja tulokset'!$B$75*'2. Syöttöarvot ja tulokset'!$B$73)," ")</f>
        <v xml:space="preserve"> </v>
      </c>
      <c r="W53" s="4" t="e">
        <f>IF(A53&lt;('2. Syöttöarvot ja tulokset'!$B$21+1),W52+C53+Y53-$V$6,NA())</f>
        <v>#N/A</v>
      </c>
      <c r="X53" s="4" t="str">
        <f>IF(A53&lt;('2. Syöttöarvot ja tulokset'!$B$21+1),'2. Syöttöarvot ja tulokset'!$B$79*W52," ")</f>
        <v xml:space="preserve"> </v>
      </c>
      <c r="Y53" s="4">
        <f t="shared" si="2"/>
        <v>0</v>
      </c>
      <c r="Z53" s="4" t="e">
        <f>IF(A53&lt;('2. Syöttöarvot ja tulokset'!$B$21+1),Z52+(C53-$V$6+Y53)/((1+$P$2)^A53),NA())</f>
        <v>#N/A</v>
      </c>
      <c r="AA53" s="4" t="str">
        <f>IF(A53&lt;('2. Syöttöarvot ja tulokset'!$B$21+1),AA52+(G53+I53+H53+T53-$V$6)," ")</f>
        <v xml:space="preserve"> </v>
      </c>
      <c r="AB53" s="20" t="e">
        <f>IF(A53&lt;('2. Syöttöarvot ja tulokset'!$B$21+1),AA53/L53,NA())</f>
        <v>#N/A</v>
      </c>
      <c r="AC53" s="29" t="str">
        <f>IF(A53&lt;('2. Syöttöarvot ja tulokset'!$B$21+1),AC52+(C53+Y53-$V$6)," ")</f>
        <v xml:space="preserve"> </v>
      </c>
      <c r="AD53" s="20" t="e">
        <f>IF(A53&lt;('2. Syöttöarvot ja tulokset'!$B$21+1),AC53/L53,NA())</f>
        <v>#N/A</v>
      </c>
      <c r="AE53" t="str">
        <f>IF(A53&lt;('2. Syöttöarvot ja tulokset'!$B$21+1),-'2. Syöttöarvot ja tulokset'!$B$122*A53," ")</f>
        <v xml:space="preserve"> </v>
      </c>
      <c r="AF53" t="e">
        <f>IF(A53&lt;('2. Syöttöarvot ja tulokset'!$B$21+1),AE53/1000,NA())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tulokset'!$B$21+1),A54," ")</f>
        <v xml:space="preserve"> </v>
      </c>
      <c r="C54" s="4" t="str">
        <f>IF(A54&lt;('2. Syöttöarvot ja tulokset'!$B$21+1),'2. Syöttöarvot ja tulokset'!$B$99+'2. Syöttöarvot ja tulokset'!$B$101," ")</f>
        <v xml:space="preserve"> </v>
      </c>
      <c r="D54" s="4" t="e">
        <f>IF(A54&lt;('2. Syöttöarvot ja tulokset'!$B$21+1),D53+C54,NA())</f>
        <v>#N/A</v>
      </c>
      <c r="E54" s="4" t="str">
        <f>IF(B54&lt;('2. Syöttöarvot ja tulokset'!$B$21+1),C54/((1+$P$2)^A54)," ")</f>
        <v xml:space="preserve"> </v>
      </c>
      <c r="F54" s="4" t="str">
        <f>IF(A54&lt;('2. Syöttöarvot ja tulokset'!$B$21+1),F53+E54," ")</f>
        <v xml:space="preserve"> </v>
      </c>
      <c r="G54" s="4" t="str">
        <f>IF(A54&lt;('2. Syöttöarvot ja tulokset'!$B$21+1),G53*(1+'2. Syöttöarvot ja tulokset'!$B$46)," ")</f>
        <v xml:space="preserve"> </v>
      </c>
      <c r="H54" s="4" t="str">
        <f>IF(A54&lt;('2. Syöttöarvot ja tulokset'!$B$21+1),H53*(1+'2. Syöttöarvot ja tulokset'!$B$58)," ")</f>
        <v xml:space="preserve"> </v>
      </c>
      <c r="I54" s="4" t="str">
        <f>IF(A54&lt;('2. Syöttöarvot ja tulokset'!$B$21+1),I53*(1+'2. Syöttöarvot ja tulokset'!$B$34)," ")</f>
        <v xml:space="preserve"> </v>
      </c>
      <c r="J54" s="4" t="str">
        <f>IF(A54&lt;('2. Syöttöarvot ja tulokset'!$B$21+1),J53*(1+'2. Syöttöarvot ja tulokset'!$B$68)," ")</f>
        <v xml:space="preserve"> </v>
      </c>
      <c r="K54" s="4" t="e">
        <f>IF('Solution 1, (hidden) (2)'!A54&lt;('2. Syöttöarvot ja tulokset'!$B$21+1),K53+(G54+I54+H54+J54),NA())</f>
        <v>#N/A</v>
      </c>
      <c r="L54" s="4" t="e">
        <f>IF(A54&lt;('2. Syöttöarvot ja tulokset'!$B$21+1),L53,NA())</f>
        <v>#N/A</v>
      </c>
      <c r="M54" s="4" t="str">
        <f>IF(A54&lt;('2. Syöttöarvot ja tulokset'!$B$21+1),'2. Syöttöarvot ja tulokset'!$B$75*'2. Syöttöarvot ja tulokset'!$B$73," ")</f>
        <v xml:space="preserve"> </v>
      </c>
      <c r="N54" s="4" t="str">
        <f>IF(A54&lt;('2. Syöttöarvot ja tulokset'!$B$21+1),M54/((1+$P$2)^A54)," ")</f>
        <v xml:space="preserve"> </v>
      </c>
      <c r="O54" s="4" t="str">
        <f>IF(A54&lt;('2. Syöttöarvot ja tulokset'!$B$21+1),'2. Syöttöarvot ja tulokset'!$B$73*'2. Syöttöarvot ja tulokset'!$B$75+O53," ")</f>
        <v xml:space="preserve"> </v>
      </c>
      <c r="P54" s="4" t="str">
        <f>IF(A54&lt;('2. Syöttöarvot ja tulokset'!$B$21+1),(G54+I54+H54+J54)/((1+$P$2)^A54)," ")</f>
        <v xml:space="preserve"> </v>
      </c>
      <c r="Q54" s="4" t="str">
        <f>IF(A54&lt;('2. Syöttöarvot ja tulokset'!$B$21+1),Q53+P54," ")</f>
        <v xml:space="preserve"> </v>
      </c>
      <c r="R54" s="4" t="e">
        <f>IF(A54&lt;('2. Syöttöarvot ja tulokset'!$B$21+1),R53+G54+I54+H54+J54+T54-$V$6,NA())</f>
        <v>#N/A</v>
      </c>
      <c r="S54" s="4" t="str">
        <f>IF(A54&lt;('2. Syöttöarvot ja tulokset'!$B$21+1),'2. Syöttöarvot ja tulokset'!$B$79*(R53)," ")</f>
        <v xml:space="preserve"> </v>
      </c>
      <c r="T54" s="4">
        <f t="shared" si="1"/>
        <v>0</v>
      </c>
      <c r="U54" s="4" t="e">
        <f>IF(A54&lt;('2. Syöttöarvot ja tulokset'!$B$21+1),U53+(T54+I54+G54+H54+J54-$V$6)/((1+$P$2)^A54),NA())</f>
        <v>#N/A</v>
      </c>
      <c r="V54" s="4" t="str">
        <f>IF(A54&lt;('2. Syöttöarvot ja tulokset'!$B$21+1),V53+('2. Syöttöarvot ja tulokset'!$B$75*'2. Syöttöarvot ja tulokset'!$B$73)," ")</f>
        <v xml:space="preserve"> </v>
      </c>
      <c r="W54" s="4" t="e">
        <f>IF(A54&lt;('2. Syöttöarvot ja tulokset'!$B$21+1),W53+C54+Y54-$V$6,NA())</f>
        <v>#N/A</v>
      </c>
      <c r="X54" s="4" t="str">
        <f>IF(A54&lt;('2. Syöttöarvot ja tulokset'!$B$21+1),'2. Syöttöarvot ja tulokset'!$B$79*W53," ")</f>
        <v xml:space="preserve"> </v>
      </c>
      <c r="Y54" s="4">
        <f t="shared" si="2"/>
        <v>0</v>
      </c>
      <c r="Z54" s="4" t="e">
        <f>IF(A54&lt;('2. Syöttöarvot ja tulokset'!$B$21+1),Z53+(C54-$V$6+Y54)/((1+$P$2)^A54),NA())</f>
        <v>#N/A</v>
      </c>
      <c r="AA54" s="4" t="str">
        <f>IF(A54&lt;('2. Syöttöarvot ja tulokset'!$B$21+1),AA53+(G54+I54+H54+T54-$V$6)," ")</f>
        <v xml:space="preserve"> </v>
      </c>
      <c r="AB54" s="20" t="e">
        <f>IF(A54&lt;('2. Syöttöarvot ja tulokset'!$B$21+1),AA54/L54,NA())</f>
        <v>#N/A</v>
      </c>
      <c r="AC54" s="29" t="str">
        <f>IF(A54&lt;('2. Syöttöarvot ja tulokset'!$B$21+1),AC53+(C54+Y54-$V$6)," ")</f>
        <v xml:space="preserve"> </v>
      </c>
      <c r="AD54" s="20" t="e">
        <f>IF(A54&lt;('2. Syöttöarvot ja tulokset'!$B$21+1),AC54/L54,NA())</f>
        <v>#N/A</v>
      </c>
      <c r="AE54" t="str">
        <f>IF(A54&lt;('2. Syöttöarvot ja tulokset'!$B$21+1),-'2. Syöttöarvot ja tulokset'!$B$122*A54," ")</f>
        <v xml:space="preserve"> </v>
      </c>
      <c r="AF54" t="e">
        <f>IF(A54&lt;('2. Syöttöarvot ja tulokset'!$B$21+1),AE54/1000,NA())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tulokset'!$B$21+1),A55," ")</f>
        <v xml:space="preserve"> </v>
      </c>
      <c r="C55" s="4" t="str">
        <f>IF(A55&lt;('2. Syöttöarvot ja tulokset'!$B$21+1),'2. Syöttöarvot ja tulokset'!$B$99+'2. Syöttöarvot ja tulokset'!$B$101," ")</f>
        <v xml:space="preserve"> </v>
      </c>
      <c r="D55" s="4" t="e">
        <f>IF(A55&lt;('2. Syöttöarvot ja tulokset'!$B$21+1),D54+C55,NA())</f>
        <v>#N/A</v>
      </c>
      <c r="E55" s="4" t="str">
        <f>IF(B55&lt;('2. Syöttöarvot ja tulokset'!$B$21+1),C55/((1+$P$2)^A55)," ")</f>
        <v xml:space="preserve"> </v>
      </c>
      <c r="F55" s="4" t="str">
        <f>IF(A55&lt;('2. Syöttöarvot ja tulokset'!$B$21+1),F54+E55," ")</f>
        <v xml:space="preserve"> </v>
      </c>
      <c r="G55" s="4" t="str">
        <f>IF(A55&lt;('2. Syöttöarvot ja tulokset'!$B$21+1),G54*(1+'2. Syöttöarvot ja tulokset'!$B$46)," ")</f>
        <v xml:space="preserve"> </v>
      </c>
      <c r="H55" s="4" t="str">
        <f>IF(A55&lt;('2. Syöttöarvot ja tulokset'!$B$21+1),H54*(1+'2. Syöttöarvot ja tulokset'!$B$58)," ")</f>
        <v xml:space="preserve"> </v>
      </c>
      <c r="I55" s="4" t="str">
        <f>IF(A55&lt;('2. Syöttöarvot ja tulokset'!$B$21+1),I54*(1+'2. Syöttöarvot ja tulokset'!$B$34)," ")</f>
        <v xml:space="preserve"> </v>
      </c>
      <c r="J55" s="4" t="str">
        <f>IF(A55&lt;('2. Syöttöarvot ja tulokset'!$B$21+1),J54*(1+'2. Syöttöarvot ja tulokset'!$B$68)," ")</f>
        <v xml:space="preserve"> </v>
      </c>
      <c r="K55" s="4" t="e">
        <f>IF('Solution 1, (hidden) (2)'!A55&lt;('2. Syöttöarvot ja tulokset'!$B$21+1),K54+(G55+I55+H55+J55),NA())</f>
        <v>#N/A</v>
      </c>
      <c r="L55" s="4" t="e">
        <f>IF(A55&lt;('2. Syöttöarvot ja tulokset'!$B$21+1),L54,NA())</f>
        <v>#N/A</v>
      </c>
      <c r="M55" s="4" t="str">
        <f>IF(A55&lt;('2. Syöttöarvot ja tulokset'!$B$21+1),'2. Syöttöarvot ja tulokset'!$B$75*'2. Syöttöarvot ja tulokset'!$B$73," ")</f>
        <v xml:space="preserve"> </v>
      </c>
      <c r="N55" s="4" t="str">
        <f>IF(A55&lt;('2. Syöttöarvot ja tulokset'!$B$21+1),M55/((1+$P$2)^A55)," ")</f>
        <v xml:space="preserve"> </v>
      </c>
      <c r="O55" s="4" t="str">
        <f>IF(A55&lt;('2. Syöttöarvot ja tulokset'!$B$21+1),'2. Syöttöarvot ja tulokset'!$B$73*'2. Syöttöarvot ja tulokset'!$B$75+O54," ")</f>
        <v xml:space="preserve"> </v>
      </c>
      <c r="P55" s="4" t="str">
        <f>IF(A55&lt;('2. Syöttöarvot ja tulokset'!$B$21+1),(G55+I55+H55+J55)/((1+$P$2)^A55)," ")</f>
        <v xml:space="preserve"> </v>
      </c>
      <c r="Q55" s="4" t="str">
        <f>IF(A55&lt;('2. Syöttöarvot ja tulokset'!$B$21+1),Q54+P55," ")</f>
        <v xml:space="preserve"> </v>
      </c>
      <c r="R55" s="4" t="e">
        <f>IF(A55&lt;('2. Syöttöarvot ja tulokset'!$B$21+1),R54+G55+I55+H55+J55+T55-$V$6,NA())</f>
        <v>#N/A</v>
      </c>
      <c r="S55" s="4" t="str">
        <f>IF(A55&lt;('2. Syöttöarvot ja tulokset'!$B$21+1),'2. Syöttöarvot ja tulokset'!$B$79*(R54)," ")</f>
        <v xml:space="preserve"> </v>
      </c>
      <c r="T55" s="4">
        <f t="shared" si="1"/>
        <v>0</v>
      </c>
      <c r="U55" s="4" t="e">
        <f>IF(A55&lt;('2. Syöttöarvot ja tulokset'!$B$21+1),U54+(T55+I55+G55+H55+J55-$V$6)/((1+$P$2)^A55),NA())</f>
        <v>#N/A</v>
      </c>
      <c r="V55" s="4" t="str">
        <f>IF(A55&lt;('2. Syöttöarvot ja tulokset'!$B$21+1),V54+('2. Syöttöarvot ja tulokset'!$B$75*'2. Syöttöarvot ja tulokset'!$B$73)," ")</f>
        <v xml:space="preserve"> </v>
      </c>
      <c r="W55" s="4" t="e">
        <f>IF(A55&lt;('2. Syöttöarvot ja tulokset'!$B$21+1),W54+C55+Y55-$V$6,NA())</f>
        <v>#N/A</v>
      </c>
      <c r="X55" s="4" t="str">
        <f>IF(A55&lt;('2. Syöttöarvot ja tulokset'!$B$21+1),'2. Syöttöarvot ja tulokset'!$B$79*W54," ")</f>
        <v xml:space="preserve"> </v>
      </c>
      <c r="Y55" s="4">
        <f t="shared" si="2"/>
        <v>0</v>
      </c>
      <c r="Z55" s="4" t="e">
        <f>IF(A55&lt;('2. Syöttöarvot ja tulokset'!$B$21+1),Z54+(C55-$V$6+Y55)/((1+$P$2)^A55),NA())</f>
        <v>#N/A</v>
      </c>
      <c r="AA55" s="4" t="str">
        <f>IF(A55&lt;('2. Syöttöarvot ja tulokset'!$B$21+1),AA54+(G55+I55+H55+T55-$V$6)," ")</f>
        <v xml:space="preserve"> </v>
      </c>
      <c r="AB55" s="20" t="e">
        <f>IF(A55&lt;('2. Syöttöarvot ja tulokset'!$B$21+1),AA55/L55,NA())</f>
        <v>#N/A</v>
      </c>
      <c r="AC55" s="29" t="str">
        <f>IF(A55&lt;('2. Syöttöarvot ja tulokset'!$B$21+1),AC54+(C55+Y55-$V$6)," ")</f>
        <v xml:space="preserve"> </v>
      </c>
      <c r="AD55" s="20" t="e">
        <f>IF(A55&lt;('2. Syöttöarvot ja tulokset'!$B$21+1),AC55/L55,NA())</f>
        <v>#N/A</v>
      </c>
      <c r="AE55" t="str">
        <f>IF(A55&lt;('2. Syöttöarvot ja tulokset'!$B$21+1),-'2. Syöttöarvot ja tulokset'!$B$122*A55," ")</f>
        <v xml:space="preserve"> </v>
      </c>
      <c r="AF55" t="e">
        <f>IF(A55&lt;('2. Syöttöarvot ja tulokset'!$B$21+1),AE55/1000,NA())</f>
        <v>#N/A</v>
      </c>
    </row>
    <row r="56" spans="1:32" x14ac:dyDescent="0.35">
      <c r="G56" s="4"/>
      <c r="H56" s="4"/>
      <c r="I56" s="4"/>
      <c r="J56" s="4"/>
      <c r="K56" s="4"/>
    </row>
    <row r="57" spans="1:32" x14ac:dyDescent="0.35">
      <c r="H57" s="4"/>
      <c r="I57" s="4"/>
      <c r="J57" s="4"/>
      <c r="K57" s="4"/>
    </row>
    <row r="58" spans="1:32" x14ac:dyDescent="0.35">
      <c r="K58" s="4"/>
    </row>
    <row r="59" spans="1:32" x14ac:dyDescent="0.35">
      <c r="K59" s="4"/>
    </row>
    <row r="60" spans="1:32" x14ac:dyDescent="0.35">
      <c r="K60" s="4"/>
    </row>
  </sheetData>
  <sheetProtection sheet="1" objects="1" scenarios="1"/>
  <conditionalFormatting sqref="K56:K60 A5:AF6 H57:J57 I56:J56 G8:H56 D8:F55 D7:T7 A7:C55 I8:T55 U7:AF55">
    <cfRule type="cellIs" dxfId="10" priority="3" operator="equal">
      <formula>#N/A</formula>
    </cfRule>
    <cfRule type="cellIs" dxfId="9" priority="7" operator="equal">
      <formula>#N/A</formula>
    </cfRule>
    <cfRule type="cellIs" dxfId="8" priority="8" operator="equal">
      <formula>#N/A</formula>
    </cfRule>
  </conditionalFormatting>
  <conditionalFormatting sqref="D5:D55">
    <cfRule type="expression" dxfId="7" priority="5">
      <formula>#N/A</formula>
    </cfRule>
    <cfRule type="cellIs" dxfId="6" priority="6" operator="equal">
      <formula>#N/A</formula>
    </cfRule>
  </conditionalFormatting>
  <conditionalFormatting sqref="K56:K60 A4:S6 H57:J57 I56:J56 G8:H56 D8:F55 D7:S7 A7:C55 I8:S55">
    <cfRule type="cellIs" dxfId="5" priority="4" operator="equal">
      <formula>"PUUTTUU()"</formula>
    </cfRule>
  </conditionalFormatting>
  <conditionalFormatting sqref="K56:K60 A4:AF6 H57:J57 I56:J56 G8:H56 D8:F55 D7:T7 A7:C55 I8:T55 U7:AF55">
    <cfRule type="containsErrors" dxfId="4" priority="1">
      <formula>ISERROR(A4)</formula>
    </cfRule>
    <cfRule type="containsText" dxfId="3" priority="2" operator="containsText" text="#PUUTTUU!">
      <formula>NOT(ISERROR(SEARCH("#PUUTTUU!",A4)))</formula>
    </cfRule>
  </conditionalFormatting>
  <pageMargins left="0.7" right="0.7" top="0.75" bottom="0.75" header="0.3" footer="0.3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F56"/>
  <sheetViews>
    <sheetView topLeftCell="T1" workbookViewId="0">
      <selection activeCell="U7" sqref="U7"/>
    </sheetView>
  </sheetViews>
  <sheetFormatPr defaultRowHeight="14.5" x14ac:dyDescent="0.35"/>
  <cols>
    <col min="1" max="2" width="27.453125" customWidth="1"/>
    <col min="3" max="3" width="36.54296875" customWidth="1"/>
    <col min="4" max="4" width="34.81640625" customWidth="1"/>
    <col min="5" max="5" width="37.54296875" customWidth="1"/>
    <col min="6" max="6" width="44.1796875" customWidth="1"/>
    <col min="7" max="8" width="24.81640625" customWidth="1"/>
    <col min="9" max="9" width="26.453125" customWidth="1"/>
    <col min="10" max="10" width="26.453125" style="39" customWidth="1"/>
    <col min="11" max="11" width="33.26953125" customWidth="1"/>
    <col min="12" max="14" width="19.54296875" customWidth="1"/>
    <col min="15" max="15" width="27.81640625" customWidth="1"/>
    <col min="16" max="16" width="32.1796875" customWidth="1"/>
    <col min="17" max="17" width="21.7265625" customWidth="1"/>
    <col min="18" max="30" width="32.7265625" customWidth="1"/>
    <col min="31" max="31" width="17.54296875" customWidth="1"/>
  </cols>
  <sheetData>
    <row r="1" spans="1:32" x14ac:dyDescent="0.35">
      <c r="K1" s="11"/>
      <c r="P1" s="5"/>
      <c r="S1" s="11"/>
      <c r="T1" s="11"/>
      <c r="U1" s="15"/>
      <c r="V1" s="11"/>
      <c r="Z1" s="6" t="s">
        <v>37</v>
      </c>
      <c r="AA1" s="6"/>
      <c r="AB1" s="6"/>
      <c r="AC1" s="6"/>
      <c r="AD1" s="6"/>
    </row>
    <row r="2" spans="1:32" x14ac:dyDescent="0.35">
      <c r="O2" s="6" t="s">
        <v>12</v>
      </c>
      <c r="P2" s="14">
        <f>'2. Syöttöarvot ja tulokset'!C81</f>
        <v>0</v>
      </c>
      <c r="R2" s="15" t="s">
        <v>67</v>
      </c>
      <c r="S2" s="15"/>
      <c r="T2" s="15"/>
      <c r="U2" s="15"/>
      <c r="V2" s="15"/>
      <c r="W2" s="15" t="s">
        <v>67</v>
      </c>
      <c r="X2" s="15"/>
      <c r="Y2" s="15"/>
      <c r="Z2" s="15"/>
      <c r="AA2" s="15"/>
      <c r="AB2" s="15"/>
      <c r="AC2" s="15"/>
      <c r="AD2" s="15"/>
    </row>
    <row r="3" spans="1:32" x14ac:dyDescent="0.35">
      <c r="G3" s="25" t="s">
        <v>27</v>
      </c>
      <c r="H3" s="25"/>
      <c r="I3" s="11"/>
      <c r="J3" s="11"/>
      <c r="K3" s="11"/>
      <c r="R3" s="15"/>
      <c r="S3" s="15"/>
      <c r="T3" s="15"/>
      <c r="V3" s="15"/>
      <c r="W3" s="15"/>
      <c r="X3" s="15"/>
      <c r="Y3" s="15"/>
      <c r="AA3" t="s">
        <v>121</v>
      </c>
      <c r="AB3" t="s">
        <v>121</v>
      </c>
      <c r="AC3" t="s">
        <v>121</v>
      </c>
      <c r="AD3" t="s">
        <v>121</v>
      </c>
      <c r="AE3" t="s">
        <v>30</v>
      </c>
    </row>
    <row r="4" spans="1:32" x14ac:dyDescent="0.35">
      <c r="A4" t="s">
        <v>0</v>
      </c>
      <c r="C4" s="7" t="s">
        <v>55</v>
      </c>
      <c r="D4" s="7" t="s">
        <v>26</v>
      </c>
      <c r="E4" s="7" t="s">
        <v>56</v>
      </c>
      <c r="F4" s="7" t="s">
        <v>63</v>
      </c>
      <c r="G4" s="12" t="s">
        <v>28</v>
      </c>
      <c r="H4" s="12" t="s">
        <v>85</v>
      </c>
      <c r="I4" s="12" t="s">
        <v>29</v>
      </c>
      <c r="J4" s="12" t="s">
        <v>120</v>
      </c>
      <c r="K4" s="4" t="s">
        <v>13</v>
      </c>
      <c r="L4" s="4" t="s">
        <v>53</v>
      </c>
      <c r="M4" s="4" t="s">
        <v>33</v>
      </c>
      <c r="N4" s="4" t="s">
        <v>45</v>
      </c>
      <c r="O4" s="4" t="s">
        <v>14</v>
      </c>
      <c r="P4" s="4" t="s">
        <v>15</v>
      </c>
      <c r="Q4" s="4" t="s">
        <v>16</v>
      </c>
      <c r="R4" s="16" t="s">
        <v>41</v>
      </c>
      <c r="S4" s="16" t="s">
        <v>35</v>
      </c>
      <c r="T4" s="16" t="s">
        <v>51</v>
      </c>
      <c r="U4" s="16" t="s">
        <v>38</v>
      </c>
      <c r="V4" s="16" t="s">
        <v>33</v>
      </c>
      <c r="W4" s="7" t="s">
        <v>1</v>
      </c>
      <c r="X4" s="7" t="s">
        <v>35</v>
      </c>
      <c r="Y4" s="7" t="s">
        <v>51</v>
      </c>
      <c r="Z4" s="16" t="s">
        <v>39</v>
      </c>
      <c r="AA4" s="16" t="s">
        <v>70</v>
      </c>
      <c r="AB4" s="15" t="s">
        <v>43</v>
      </c>
      <c r="AC4" s="15" t="s">
        <v>71</v>
      </c>
      <c r="AD4" s="15" t="s">
        <v>42</v>
      </c>
      <c r="AE4" t="s">
        <v>32</v>
      </c>
      <c r="AF4" t="s">
        <v>31</v>
      </c>
    </row>
    <row r="5" spans="1:32" x14ac:dyDescent="0.35">
      <c r="A5">
        <v>0</v>
      </c>
      <c r="B5">
        <f>IF(A5&lt;('2. Syöttöarvot ja tulokset'!$C$21+1),A5," ")</f>
        <v>0</v>
      </c>
      <c r="C5" s="4">
        <v>0</v>
      </c>
      <c r="D5" s="4">
        <f>C5</f>
        <v>0</v>
      </c>
      <c r="E5" s="4"/>
      <c r="F5" s="4"/>
      <c r="G5" s="4">
        <v>0</v>
      </c>
      <c r="H5" s="4">
        <v>0</v>
      </c>
      <c r="I5" s="4">
        <v>0</v>
      </c>
      <c r="J5" s="4">
        <v>0</v>
      </c>
      <c r="K5" s="4">
        <f>G5+I5+H5+J5</f>
        <v>0</v>
      </c>
      <c r="L5" s="4">
        <f>'2. Syöttöarvot ja tulokset'!$C$73-('2. Syöttöarvot ja tulokset'!C77*'2. Syöttöarvot ja tulokset'!C73)</f>
        <v>0</v>
      </c>
      <c r="M5" s="4"/>
      <c r="N5" s="4"/>
      <c r="O5" s="4"/>
      <c r="P5" s="4"/>
      <c r="Q5" s="4"/>
      <c r="R5" s="4">
        <f>-L5</f>
        <v>0</v>
      </c>
      <c r="S5" s="4"/>
      <c r="T5" s="4"/>
      <c r="U5" s="4">
        <f>R5</f>
        <v>0</v>
      </c>
      <c r="V5" s="4"/>
      <c r="W5" s="4">
        <f>-L5</f>
        <v>0</v>
      </c>
      <c r="X5" s="4"/>
      <c r="Y5" s="4"/>
      <c r="Z5" s="4">
        <f>W5</f>
        <v>0</v>
      </c>
      <c r="AA5" s="4">
        <f>G5+I5+H5+T5-$V$5</f>
        <v>0</v>
      </c>
      <c r="AB5" s="20" t="e">
        <f>IF(A5&lt;('2. Syöttöarvot ja tulokset'!$C$21+1),AA5/L5,NA())</f>
        <v>#DIV/0!</v>
      </c>
      <c r="AC5" s="29">
        <f>C5+Y5-$V$5</f>
        <v>0</v>
      </c>
      <c r="AD5" s="20" t="e">
        <f>IF(A5&lt;('2. Syöttöarvot ja tulokset'!$C$21+1),AC5/L5,NA())</f>
        <v>#DIV/0!</v>
      </c>
      <c r="AE5">
        <f>IF(A5&lt;('2. Syöttöarvot ja tulokset'!$C$21+1),-'2. Syöttöarvot ja tulokset'!$C$122*A5," ")</f>
        <v>0</v>
      </c>
      <c r="AF5">
        <f>IF(A5&lt;('2. Syöttöarvot ja tulokset'!$C$21+1),AE5/1000,NA())</f>
        <v>0</v>
      </c>
    </row>
    <row r="6" spans="1:32" x14ac:dyDescent="0.35">
      <c r="A6">
        <f>A5+1</f>
        <v>1</v>
      </c>
      <c r="B6" t="str">
        <f>IF(A6&lt;('2. Syöttöarvot ja tulokset'!$C$21+1),A6," ")</f>
        <v xml:space="preserve"> </v>
      </c>
      <c r="C6" s="4" t="str">
        <f>IF(A6&lt;('2. Syöttöarvot ja tulokset'!$C$21+1),'2. Syöttöarvot ja tulokset'!$C$99+'2. Syöttöarvot ja tulokset'!$C$101," ")</f>
        <v xml:space="preserve"> </v>
      </c>
      <c r="D6" s="4" t="str">
        <f>C6</f>
        <v xml:space="preserve"> </v>
      </c>
      <c r="E6" s="4" t="str">
        <f>IF(A6&lt;('2. Syöttöarvot ja tulokset'!$C$21+1),C6/((1+$P$2)^A6)," ")</f>
        <v xml:space="preserve"> </v>
      </c>
      <c r="F6" s="4" t="str">
        <f>E6</f>
        <v xml:space="preserve"> </v>
      </c>
      <c r="G6" s="4">
        <f>'2. Syöttöarvot ja tulokset'!C93</f>
        <v>0</v>
      </c>
      <c r="H6" s="4">
        <f>'2. Syöttöarvot ja tulokset'!C97</f>
        <v>0</v>
      </c>
      <c r="I6" s="4">
        <f>'2. Syöttöarvot ja tulokset'!C95</f>
        <v>0</v>
      </c>
      <c r="J6" s="4">
        <f>'2. Syöttöarvot ja tulokset'!C101</f>
        <v>0</v>
      </c>
      <c r="K6" s="4">
        <f>G6+I6+H6+J6</f>
        <v>0</v>
      </c>
      <c r="L6" s="4">
        <f>'2. Syöttöarvot ja tulokset'!$C$73-('2. Syöttöarvot ja tulokset'!C77*'2. Syöttöarvot ja tulokset'!C73)</f>
        <v>0</v>
      </c>
      <c r="M6" s="4" t="str">
        <f>IF(A6&lt;('2. Syöttöarvot ja tulokset'!$C$21+1),'2. Syöttöarvot ja tulokset'!$C$75*'2. Syöttöarvot ja tulokset'!$C$73," ")</f>
        <v xml:space="preserve"> </v>
      </c>
      <c r="N6" s="4" t="str">
        <f>IF(A6&lt;('2. Syöttöarvot ja tulokset'!$C$21+1),M6/((1+$P$2)^A6)," ")</f>
        <v xml:space="preserve"> </v>
      </c>
      <c r="O6" s="4">
        <f>L6</f>
        <v>0</v>
      </c>
      <c r="P6" s="4" t="str">
        <f>IF(A6&lt;('2. Syöttöarvot ja tulokset'!$C$21+1),(G6+I6+H6+J6)/((1+$P$2)^A6)," ")</f>
        <v xml:space="preserve"> </v>
      </c>
      <c r="Q6" s="4" t="str">
        <f>P6</f>
        <v xml:space="preserve"> </v>
      </c>
      <c r="R6" s="4">
        <f>-L6+G6+I6+H6+J6+T6-$V$6</f>
        <v>0</v>
      </c>
      <c r="S6" s="4" t="str">
        <f>IF(A6&lt;('2. Syöttöarvot ja tulokset'!$C$21+1),'2. Syöttöarvot ja tulokset'!$C$79*(R5)," ")</f>
        <v xml:space="preserve"> </v>
      </c>
      <c r="T6" s="4">
        <f>IF(S6&lt;0,S6,0)</f>
        <v>0</v>
      </c>
      <c r="U6" s="4" t="e">
        <f>IF(A6&lt;('2. Syöttöarvot ja tulokset'!$C$21+1),U5+(T6+I6+G6+H6+J6-$V$6)/((1+$P$2)^A6),NA())</f>
        <v>#N/A</v>
      </c>
      <c r="V6" s="4">
        <f>'2. Syöttöarvot ja tulokset'!$C$75*'2. Syöttöarvot ja tulokset'!$C$73</f>
        <v>0</v>
      </c>
      <c r="W6" s="4" t="e">
        <f>-L6+C6+Y6-$V$6</f>
        <v>#VALUE!</v>
      </c>
      <c r="X6" s="4" t="str">
        <f>IF(A6&lt;('2. Syöttöarvot ja tulokset'!$C$21+1),'2. Syöttöarvot ja tulokset'!$C$79*(W5)," ")</f>
        <v xml:space="preserve"> </v>
      </c>
      <c r="Y6" s="4">
        <f>IF(X6&lt;0,X6,0)</f>
        <v>0</v>
      </c>
      <c r="Z6" s="4" t="e">
        <f>IF(A6&lt;('2. Syöttöarvot ja tulokset'!$C$21+1),Z5+((C6-$V$6+Y6)/((1+$P$2)^A6)),NA())</f>
        <v>#N/A</v>
      </c>
      <c r="AA6" s="4" t="str">
        <f>IF(A6&lt;('2. Syöttöarvot ja tulokset'!$C$21+1),AA5+G6+I6+H6+T6-$V$6," ")</f>
        <v xml:space="preserve"> </v>
      </c>
      <c r="AB6" s="20" t="e">
        <f>IF(A6&lt;('2. Syöttöarvot ja tulokset'!$C$21+1),AA6/L6,NA())</f>
        <v>#N/A</v>
      </c>
      <c r="AC6" s="29" t="str">
        <f>IF(A6&lt;('2. Syöttöarvot ja tulokset'!$C$21+1),AC5+C6+Y6-$V$6," ")</f>
        <v xml:space="preserve"> </v>
      </c>
      <c r="AD6" s="20" t="e">
        <f>IF(A6&lt;('2. Syöttöarvot ja tulokset'!$C$21+1),AC6/L6,NA())</f>
        <v>#N/A</v>
      </c>
      <c r="AE6" t="str">
        <f>IF(A6&lt;('2. Syöttöarvot ja tulokset'!$C$21+1),-'2. Syöttöarvot ja tulokset'!$C$122*A6," ")</f>
        <v xml:space="preserve"> </v>
      </c>
      <c r="AF6" t="e">
        <f>IF(A6&lt;('2. Syöttöarvot ja tulokset'!$C$21+1),AE6/1000,NA())</f>
        <v>#N/A</v>
      </c>
    </row>
    <row r="7" spans="1:32" x14ac:dyDescent="0.35">
      <c r="A7">
        <f t="shared" ref="A7:A55" si="0">A6+1</f>
        <v>2</v>
      </c>
      <c r="B7" t="str">
        <f>IF(A7&lt;('2. Syöttöarvot ja tulokset'!$C$21+1),A7," ")</f>
        <v xml:space="preserve"> </v>
      </c>
      <c r="C7" s="4" t="str">
        <f>IF(A7&lt;('2. Syöttöarvot ja tulokset'!$C$21+1),'2. Syöttöarvot ja tulokset'!$C$99+'2. Syöttöarvot ja tulokset'!$C$101," ")</f>
        <v xml:space="preserve"> </v>
      </c>
      <c r="D7" s="4" t="e">
        <f>IF(A7&lt;('2. Syöttöarvot ja tulokset'!$C$21+1),D6+C7,NA())</f>
        <v>#N/A</v>
      </c>
      <c r="E7" s="4" t="str">
        <f>IF(A7&lt;('2. Syöttöarvot ja tulokset'!$C$21+1),C7/((1+$P$2)^A7)," ")</f>
        <v xml:space="preserve"> </v>
      </c>
      <c r="F7" s="4" t="str">
        <f>IF(B7&lt;('2. Syöttöarvot ja tulokset'!$C$21+1),F6+E7," ")</f>
        <v xml:space="preserve"> </v>
      </c>
      <c r="G7" s="4" t="str">
        <f>IF(A7&lt;('2. Syöttöarvot ja tulokset'!$C$21+1),G6*(1+'2. Syöttöarvot ja tulokset'!$C$46)," ")</f>
        <v xml:space="preserve"> </v>
      </c>
      <c r="H7" s="4" t="str">
        <f>IF(A7&lt;('2. Syöttöarvot ja tulokset'!$C$21+1),H6*(1+'2. Syöttöarvot ja tulokset'!$C$58)," ")</f>
        <v xml:space="preserve"> </v>
      </c>
      <c r="I7" s="4" t="str">
        <f>IF(A7&lt;('2. Syöttöarvot ja tulokset'!$C$21+1),I6*(1+'2. Syöttöarvot ja tulokset'!$C$34)," ")</f>
        <v xml:space="preserve"> </v>
      </c>
      <c r="J7" s="4" t="str">
        <f>IF(A7&lt;('2. Syöttöarvot ja tulokset'!$C$21+1),J6*(1+'2. Syöttöarvot ja tulokset'!$C$68)," ")</f>
        <v xml:space="preserve"> </v>
      </c>
      <c r="K7" s="4" t="e">
        <f>IF(A7&lt;('2. Syöttöarvot ja tulokset'!$C$21+1),K6+(G7+I7+H7+J7),NA())</f>
        <v>#N/A</v>
      </c>
      <c r="L7" s="4" t="e">
        <f>IF(A7&lt;('2. Syöttöarvot ja tulokset'!$C$21+1),L6,NA())</f>
        <v>#N/A</v>
      </c>
      <c r="M7" s="4" t="str">
        <f>IF(A7&lt;('2. Syöttöarvot ja tulokset'!$C$21+1),'2. Syöttöarvot ja tulokset'!$C$75*'2. Syöttöarvot ja tulokset'!$C$73," ")</f>
        <v xml:space="preserve"> </v>
      </c>
      <c r="N7" s="4" t="str">
        <f>IF(A7&lt;('2. Syöttöarvot ja tulokset'!$C$21+1),M7/((1+$P$2)^A7)," ")</f>
        <v xml:space="preserve"> </v>
      </c>
      <c r="O7" s="4" t="str">
        <f>IF(A7&lt;('2. Syöttöarvot ja tulokset'!$C$21+1),'2. Syöttöarvot ja tulokset'!$C$73*'2. Syöttöarvot ja tulokset'!$C$75+O6," ")</f>
        <v xml:space="preserve"> </v>
      </c>
      <c r="P7" s="4" t="str">
        <f>IF(A7&lt;('2. Syöttöarvot ja tulokset'!$C$21+1),(G7+I7+H7+J7)/((1+$P$2)^A7)," ")</f>
        <v xml:space="preserve"> </v>
      </c>
      <c r="Q7" s="4" t="str">
        <f>IF(A7&lt;('2. Syöttöarvot ja tulokset'!$C$21+1),Q6+P7," ")</f>
        <v xml:space="preserve"> </v>
      </c>
      <c r="R7" s="4" t="e">
        <f>IF(A7&lt;('2. Syöttöarvot ja tulokset'!$C$21+1),R6+G7+I7+H7+J7+T7-$V$6,NA())</f>
        <v>#N/A</v>
      </c>
      <c r="S7" s="4" t="str">
        <f>IF(A7&lt;('2. Syöttöarvot ja tulokset'!$C$21+1),'2. Syöttöarvot ja tulokset'!$C$79*(R6)," ")</f>
        <v xml:space="preserve"> </v>
      </c>
      <c r="T7" s="4">
        <f t="shared" ref="T7:T55" si="1">IF(S7&lt;0,S7,0)</f>
        <v>0</v>
      </c>
      <c r="U7" s="4" t="e">
        <f>IF(A7&lt;('2. Syöttöarvot ja tulokset'!$C$21+1),U6+((G7+I7+H7+J7-$V$6+T7)/((1+$P$2)^A7)),NA())</f>
        <v>#N/A</v>
      </c>
      <c r="V7" s="4" t="str">
        <f>IF(A7&lt;('2. Syöttöarvot ja tulokset'!$C$21+1),V6+('2. Syöttöarvot ja tulokset'!$C$75*'2. Syöttöarvot ja tulokset'!$C$73)," ")</f>
        <v xml:space="preserve"> </v>
      </c>
      <c r="W7" s="4" t="e">
        <f>IF(A7&lt;('2. Syöttöarvot ja tulokset'!$C$21+1),W6+C7+Y7-$V$6,NA())</f>
        <v>#N/A</v>
      </c>
      <c r="X7" s="4" t="str">
        <f>IF(A7&lt;('2. Syöttöarvot ja tulokset'!$C$21+1),'2. Syöttöarvot ja tulokset'!$C$79*(W6)," ")</f>
        <v xml:space="preserve"> </v>
      </c>
      <c r="Y7" s="4">
        <f t="shared" ref="Y7:Y55" si="2">IF(X7&lt;0,X7,0)</f>
        <v>0</v>
      </c>
      <c r="Z7" s="4" t="e">
        <f>IF(A7&lt;('2. Syöttöarvot ja tulokset'!$C$21+1),Z6+((C7-$V$6+Y7)/((1+$P$2)^A7)),NA())</f>
        <v>#N/A</v>
      </c>
      <c r="AA7" s="4" t="str">
        <f>IF(A7&lt;('2. Syöttöarvot ja tulokset'!$C$21+1),AA6+G7+I7+H7+T7-$V$6," ")</f>
        <v xml:space="preserve"> </v>
      </c>
      <c r="AB7" s="20" t="e">
        <f>IF(A7&lt;('2. Syöttöarvot ja tulokset'!$C$21+1),AA7/L7,NA())</f>
        <v>#N/A</v>
      </c>
      <c r="AC7" s="29" t="str">
        <f>IF(A7&lt;('2. Syöttöarvot ja tulokset'!$C$21+1),AC6+C7+Y7-$V$6," ")</f>
        <v xml:space="preserve"> </v>
      </c>
      <c r="AD7" s="20" t="e">
        <f>IF(A7&lt;('2. Syöttöarvot ja tulokset'!$C$21+1),AC7/L7,NA())</f>
        <v>#N/A</v>
      </c>
      <c r="AE7" t="str">
        <f>IF(A7&lt;('2. Syöttöarvot ja tulokset'!$C$21+1),-'2. Syöttöarvot ja tulokset'!$C$122*A7," ")</f>
        <v xml:space="preserve"> </v>
      </c>
      <c r="AF7" t="e">
        <f>IF(A7&lt;('2. Syöttöarvot ja tulokset'!$C$21+1),AE7/1000,NA())</f>
        <v>#N/A</v>
      </c>
    </row>
    <row r="8" spans="1:32" x14ac:dyDescent="0.35">
      <c r="A8">
        <f t="shared" si="0"/>
        <v>3</v>
      </c>
      <c r="B8" t="str">
        <f>IF(A8&lt;('2. Syöttöarvot ja tulokset'!$C$21+1),A8," ")</f>
        <v xml:space="preserve"> </v>
      </c>
      <c r="C8" s="4" t="str">
        <f>IF(A8&lt;('2. Syöttöarvot ja tulokset'!$C$21+1),'2. Syöttöarvot ja tulokset'!$C$99+'2. Syöttöarvot ja tulokset'!$C$101," ")</f>
        <v xml:space="preserve"> </v>
      </c>
      <c r="D8" s="4" t="e">
        <f>IF(A8&lt;('2. Syöttöarvot ja tulokset'!$C$21+1),D7+C8,NA())</f>
        <v>#N/A</v>
      </c>
      <c r="E8" s="4" t="str">
        <f>IF(A8&lt;('2. Syöttöarvot ja tulokset'!$C$21+1),C8/((1+$P$2)^A8)," ")</f>
        <v xml:space="preserve"> </v>
      </c>
      <c r="F8" s="4" t="str">
        <f>IF(B8&lt;('2. Syöttöarvot ja tulokset'!$C$21+1),F7+E8," ")</f>
        <v xml:space="preserve"> </v>
      </c>
      <c r="G8" s="4" t="str">
        <f>IF(A8&lt;('2. Syöttöarvot ja tulokset'!$C$21+1),G7*(1+'2. Syöttöarvot ja tulokset'!$C$46)," ")</f>
        <v xml:space="preserve"> </v>
      </c>
      <c r="H8" s="4" t="str">
        <f>IF(A8&lt;('2. Syöttöarvot ja tulokset'!$C$21+1),H7*(1+'2. Syöttöarvot ja tulokset'!$C$58)," ")</f>
        <v xml:space="preserve"> </v>
      </c>
      <c r="I8" s="4" t="str">
        <f>IF(A8&lt;('2. Syöttöarvot ja tulokset'!$C$21+1),I7*(1+'2. Syöttöarvot ja tulokset'!$C$34)," ")</f>
        <v xml:space="preserve"> </v>
      </c>
      <c r="J8" s="4" t="str">
        <f>IF(A8&lt;('2. Syöttöarvot ja tulokset'!$C$21+1),J7*(1+'2. Syöttöarvot ja tulokset'!$C$68)," ")</f>
        <v xml:space="preserve"> </v>
      </c>
      <c r="K8" s="4" t="e">
        <f>IF(A8&lt;('2. Syöttöarvot ja tulokset'!$C$21+1),K7+(G8+I8+H8+J8),NA())</f>
        <v>#N/A</v>
      </c>
      <c r="L8" s="4" t="e">
        <f>IF(A8&lt;('2. Syöttöarvot ja tulokset'!$C$21+1),L7,NA())</f>
        <v>#N/A</v>
      </c>
      <c r="M8" s="4" t="str">
        <f>IF(A8&lt;('2. Syöttöarvot ja tulokset'!$C$21+1),'2. Syöttöarvot ja tulokset'!$C$75*'2. Syöttöarvot ja tulokset'!$C$73," ")</f>
        <v xml:space="preserve"> </v>
      </c>
      <c r="N8" s="4" t="str">
        <f>IF(A8&lt;('2. Syöttöarvot ja tulokset'!$C$21+1),M8/((1+$P$2)^A8)," ")</f>
        <v xml:space="preserve"> </v>
      </c>
      <c r="O8" s="4" t="str">
        <f>IF(A8&lt;('2. Syöttöarvot ja tulokset'!$C$21+1),'2. Syöttöarvot ja tulokset'!$C$73*'2. Syöttöarvot ja tulokset'!$C$75+O7," ")</f>
        <v xml:space="preserve"> </v>
      </c>
      <c r="P8" s="4" t="str">
        <f>IF(A8&lt;('2. Syöttöarvot ja tulokset'!$C$21+1),(G8+I8+H8+J8)/((1+$P$2)^A8)," ")</f>
        <v xml:space="preserve"> </v>
      </c>
      <c r="Q8" s="4" t="str">
        <f>IF(A8&lt;('2. Syöttöarvot ja tulokset'!$C$21+1),Q7+P8," ")</f>
        <v xml:space="preserve"> </v>
      </c>
      <c r="R8" s="4" t="e">
        <f>IF(A8&lt;('2. Syöttöarvot ja tulokset'!$C$21+1),R7+G8+I8+H8+J8+T8-$V$6,NA())</f>
        <v>#N/A</v>
      </c>
      <c r="S8" s="4" t="str">
        <f>IF(A8&lt;('2. Syöttöarvot ja tulokset'!$C$21+1),'2. Syöttöarvot ja tulokset'!$C$79*(R7)," ")</f>
        <v xml:space="preserve"> </v>
      </c>
      <c r="T8" s="4">
        <f t="shared" si="1"/>
        <v>0</v>
      </c>
      <c r="U8" s="4" t="e">
        <f>IF(A8&lt;('2. Syöttöarvot ja tulokset'!$C$21+1),U7+((G8+I8+H8+J8-$V$6+T8)/((1+$P$2)^A8)),NA())</f>
        <v>#N/A</v>
      </c>
      <c r="V8" s="4" t="str">
        <f>IF(A8&lt;('2. Syöttöarvot ja tulokset'!$C$21+1),V7+('2. Syöttöarvot ja tulokset'!$C$75*'2. Syöttöarvot ja tulokset'!$C$73)," ")</f>
        <v xml:space="preserve"> </v>
      </c>
      <c r="W8" s="4" t="e">
        <f>IF(A8&lt;('2. Syöttöarvot ja tulokset'!$C$21+1),W7+C8+Y8-$V$6,NA())</f>
        <v>#N/A</v>
      </c>
      <c r="X8" s="4" t="str">
        <f>IF(A8&lt;('2. Syöttöarvot ja tulokset'!$C$21+1),'2. Syöttöarvot ja tulokset'!$C$79*(W7)," ")</f>
        <v xml:space="preserve"> </v>
      </c>
      <c r="Y8" s="4">
        <f t="shared" si="2"/>
        <v>0</v>
      </c>
      <c r="Z8" s="4" t="e">
        <f>IF(A8&lt;('2. Syöttöarvot ja tulokset'!$C$21+1),Z7+((C8-$V$6+Y8)/((1+$P$2)^A8)),NA())</f>
        <v>#N/A</v>
      </c>
      <c r="AA8" s="4" t="str">
        <f>IF(A8&lt;('2. Syöttöarvot ja tulokset'!$C$21+1),AA7+G8+I8+H8+T8-$V$6," ")</f>
        <v xml:space="preserve"> </v>
      </c>
      <c r="AB8" s="20" t="e">
        <f>IF(A8&lt;('2. Syöttöarvot ja tulokset'!$C$21+1),AA8/L8,NA())</f>
        <v>#N/A</v>
      </c>
      <c r="AC8" s="29" t="str">
        <f>IF(A8&lt;('2. Syöttöarvot ja tulokset'!$C$21+1),AC7+C8+Y8-$V$6," ")</f>
        <v xml:space="preserve"> </v>
      </c>
      <c r="AD8" s="20" t="e">
        <f>IF(A8&lt;('2. Syöttöarvot ja tulokset'!$C$21+1),AC8/L8,NA())</f>
        <v>#N/A</v>
      </c>
      <c r="AE8" t="str">
        <f>IF(A8&lt;('2. Syöttöarvot ja tulokset'!$C$21+1),-'2. Syöttöarvot ja tulokset'!$C$122*A8," ")</f>
        <v xml:space="preserve"> </v>
      </c>
      <c r="AF8" t="e">
        <f>IF(A8&lt;('2. Syöttöarvot ja tulokset'!$C$21+1),AE8/1000,NA())</f>
        <v>#N/A</v>
      </c>
    </row>
    <row r="9" spans="1:32" x14ac:dyDescent="0.35">
      <c r="A9">
        <f t="shared" si="0"/>
        <v>4</v>
      </c>
      <c r="B9" t="str">
        <f>IF(A9&lt;('2. Syöttöarvot ja tulokset'!$C$21+1),A9," ")</f>
        <v xml:space="preserve"> </v>
      </c>
      <c r="C9" s="4" t="str">
        <f>IF(A9&lt;('2. Syöttöarvot ja tulokset'!$C$21+1),'2. Syöttöarvot ja tulokset'!$C$99+'2. Syöttöarvot ja tulokset'!$C$101," ")</f>
        <v xml:space="preserve"> </v>
      </c>
      <c r="D9" s="4" t="e">
        <f>IF(A9&lt;('2. Syöttöarvot ja tulokset'!$C$21+1),D8+C9,NA())</f>
        <v>#N/A</v>
      </c>
      <c r="E9" s="4" t="str">
        <f>IF(A9&lt;('2. Syöttöarvot ja tulokset'!$C$21+1),C9/((1+$P$2)^A9)," ")</f>
        <v xml:space="preserve"> </v>
      </c>
      <c r="F9" s="4" t="str">
        <f>IF(B9&lt;('2. Syöttöarvot ja tulokset'!$C$21+1),F8+E9," ")</f>
        <v xml:space="preserve"> </v>
      </c>
      <c r="G9" s="4" t="str">
        <f>IF(A9&lt;('2. Syöttöarvot ja tulokset'!$C$21+1),G8*(1+'2. Syöttöarvot ja tulokset'!$C$46)," ")</f>
        <v xml:space="preserve"> </v>
      </c>
      <c r="H9" s="4" t="str">
        <f>IF(A9&lt;('2. Syöttöarvot ja tulokset'!$C$21+1),H8*(1+'2. Syöttöarvot ja tulokset'!$C$58)," ")</f>
        <v xml:space="preserve"> </v>
      </c>
      <c r="I9" s="4" t="str">
        <f>IF(A9&lt;('2. Syöttöarvot ja tulokset'!$C$21+1),I8*(1+'2. Syöttöarvot ja tulokset'!$C$34)," ")</f>
        <v xml:space="preserve"> </v>
      </c>
      <c r="J9" s="4" t="str">
        <f>IF(A9&lt;('2. Syöttöarvot ja tulokset'!$C$21+1),J8*(1+'2. Syöttöarvot ja tulokset'!$C$68)," ")</f>
        <v xml:space="preserve"> </v>
      </c>
      <c r="K9" s="4" t="e">
        <f>IF(A9&lt;('2. Syöttöarvot ja tulokset'!$C$21+1),K8+(G9+I9+H9+J9),NA())</f>
        <v>#N/A</v>
      </c>
      <c r="L9" s="4" t="e">
        <f>IF(A9&lt;('2. Syöttöarvot ja tulokset'!$C$21+1),L8,NA())</f>
        <v>#N/A</v>
      </c>
      <c r="M9" s="4" t="str">
        <f>IF(A9&lt;('2. Syöttöarvot ja tulokset'!$C$21+1),'2. Syöttöarvot ja tulokset'!$C$75*'2. Syöttöarvot ja tulokset'!$C$73," ")</f>
        <v xml:space="preserve"> </v>
      </c>
      <c r="N9" s="4" t="str">
        <f>IF(A9&lt;('2. Syöttöarvot ja tulokset'!$C$21+1),M9/((1+$P$2)^A9)," ")</f>
        <v xml:space="preserve"> </v>
      </c>
      <c r="O9" s="4" t="str">
        <f>IF(A9&lt;('2. Syöttöarvot ja tulokset'!$C$21+1),'2. Syöttöarvot ja tulokset'!$C$73*'2. Syöttöarvot ja tulokset'!$C$75+O8," ")</f>
        <v xml:space="preserve"> </v>
      </c>
      <c r="P9" s="4" t="str">
        <f>IF(A9&lt;('2. Syöttöarvot ja tulokset'!$C$21+1),(G9+I9+H9+J9)/((1+$P$2)^A9)," ")</f>
        <v xml:space="preserve"> </v>
      </c>
      <c r="Q9" s="4" t="str">
        <f>IF(A9&lt;('2. Syöttöarvot ja tulokset'!$C$21+1),Q8+P9," ")</f>
        <v xml:space="preserve"> </v>
      </c>
      <c r="R9" s="4" t="e">
        <f>IF(A9&lt;('2. Syöttöarvot ja tulokset'!$C$21+1),R8+G9+I9+H9+J9+T9-$V$6,NA())</f>
        <v>#N/A</v>
      </c>
      <c r="S9" s="4" t="str">
        <f>IF(A9&lt;('2. Syöttöarvot ja tulokset'!$C$21+1),'2. Syöttöarvot ja tulokset'!$C$79*(R8)," ")</f>
        <v xml:space="preserve"> </v>
      </c>
      <c r="T9" s="4">
        <f t="shared" si="1"/>
        <v>0</v>
      </c>
      <c r="U9" s="4" t="e">
        <f>IF(A9&lt;('2. Syöttöarvot ja tulokset'!$C$21+1),U8+((G9+I9+H9+J9-$V$6+T9)/((1+$P$2)^A9)),NA())</f>
        <v>#N/A</v>
      </c>
      <c r="V9" s="4" t="str">
        <f>IF(A9&lt;('2. Syöttöarvot ja tulokset'!$C$21+1),V8+('2. Syöttöarvot ja tulokset'!$C$75*'2. Syöttöarvot ja tulokset'!$C$73)," ")</f>
        <v xml:space="preserve"> </v>
      </c>
      <c r="W9" s="4" t="e">
        <f>IF(A9&lt;('2. Syöttöarvot ja tulokset'!$C$21+1),W8+C9+Y9-$V$6,NA())</f>
        <v>#N/A</v>
      </c>
      <c r="X9" s="4" t="str">
        <f>IF(A9&lt;('2. Syöttöarvot ja tulokset'!$C$21+1),'2. Syöttöarvot ja tulokset'!$C$79*(W8)," ")</f>
        <v xml:space="preserve"> </v>
      </c>
      <c r="Y9" s="4">
        <f t="shared" si="2"/>
        <v>0</v>
      </c>
      <c r="Z9" s="4" t="e">
        <f>IF(A9&lt;('2. Syöttöarvot ja tulokset'!$C$21+1),Z8+((C9-$V$6+Y9)/((1+$P$2)^A9)),NA())</f>
        <v>#N/A</v>
      </c>
      <c r="AA9" s="4" t="str">
        <f>IF(A9&lt;('2. Syöttöarvot ja tulokset'!$C$21+1),AA8+G9+I9+H9+T9-$V$6," ")</f>
        <v xml:space="preserve"> </v>
      </c>
      <c r="AB9" s="20" t="e">
        <f>IF(A9&lt;('2. Syöttöarvot ja tulokset'!$C$21+1),AA9/L9,NA())</f>
        <v>#N/A</v>
      </c>
      <c r="AC9" s="29" t="str">
        <f>IF(A9&lt;('2. Syöttöarvot ja tulokset'!$C$21+1),AC8+C9+Y9-$V$6," ")</f>
        <v xml:space="preserve"> </v>
      </c>
      <c r="AD9" s="20" t="e">
        <f>IF(A9&lt;('2. Syöttöarvot ja tulokset'!$C$21+1),AC9/L9,NA())</f>
        <v>#N/A</v>
      </c>
      <c r="AE9" t="str">
        <f>IF(A9&lt;('2. Syöttöarvot ja tulokset'!$C$21+1),-'2. Syöttöarvot ja tulokset'!$C$122*A9," ")</f>
        <v xml:space="preserve"> </v>
      </c>
      <c r="AF9" t="e">
        <f>IF(A9&lt;('2. Syöttöarvot ja tulokset'!$C$21+1),AE9/1000,NA())</f>
        <v>#N/A</v>
      </c>
    </row>
    <row r="10" spans="1:32" x14ac:dyDescent="0.35">
      <c r="A10">
        <f t="shared" si="0"/>
        <v>5</v>
      </c>
      <c r="B10" t="str">
        <f>IF(A10&lt;('2. Syöttöarvot ja tulokset'!$C$21+1),A10," ")</f>
        <v xml:space="preserve"> </v>
      </c>
      <c r="C10" s="4" t="str">
        <f>IF(A10&lt;('2. Syöttöarvot ja tulokset'!$C$21+1),'2. Syöttöarvot ja tulokset'!$C$99+'2. Syöttöarvot ja tulokset'!$C$101," ")</f>
        <v xml:space="preserve"> </v>
      </c>
      <c r="D10" s="4" t="e">
        <f>IF(A10&lt;('2. Syöttöarvot ja tulokset'!$C$21+1),D9+C10,NA())</f>
        <v>#N/A</v>
      </c>
      <c r="E10" s="4" t="str">
        <f>IF(A10&lt;('2. Syöttöarvot ja tulokset'!$C$21+1),C10/((1+$P$2)^A10)," ")</f>
        <v xml:space="preserve"> </v>
      </c>
      <c r="F10" s="4" t="str">
        <f>IF(B10&lt;('2. Syöttöarvot ja tulokset'!$C$21+1),F9+E10," ")</f>
        <v xml:space="preserve"> </v>
      </c>
      <c r="G10" s="4" t="str">
        <f>IF(A10&lt;('2. Syöttöarvot ja tulokset'!$C$21+1),G9*(1+'2. Syöttöarvot ja tulokset'!$C$46)," ")</f>
        <v xml:space="preserve"> </v>
      </c>
      <c r="H10" s="4" t="str">
        <f>IF(A10&lt;('2. Syöttöarvot ja tulokset'!$C$21+1),H9*(1+'2. Syöttöarvot ja tulokset'!$C$58)," ")</f>
        <v xml:space="preserve"> </v>
      </c>
      <c r="I10" s="4" t="str">
        <f>IF(A10&lt;('2. Syöttöarvot ja tulokset'!$C$21+1),I9*(1+'2. Syöttöarvot ja tulokset'!$C$34)," ")</f>
        <v xml:space="preserve"> </v>
      </c>
      <c r="J10" s="4" t="str">
        <f>IF(A10&lt;('2. Syöttöarvot ja tulokset'!$C$21+1),J9*(1+'2. Syöttöarvot ja tulokset'!$C$68)," ")</f>
        <v xml:space="preserve"> </v>
      </c>
      <c r="K10" s="4" t="e">
        <f>IF(A10&lt;('2. Syöttöarvot ja tulokset'!$C$21+1),K9+(G10+I10+H10+J10),NA())</f>
        <v>#N/A</v>
      </c>
      <c r="L10" s="4" t="e">
        <f>IF(A10&lt;('2. Syöttöarvot ja tulokset'!$C$21+1),L9,NA())</f>
        <v>#N/A</v>
      </c>
      <c r="M10" s="4" t="str">
        <f>IF(A10&lt;('2. Syöttöarvot ja tulokset'!$C$21+1),'2. Syöttöarvot ja tulokset'!$C$75*'2. Syöttöarvot ja tulokset'!$C$73," ")</f>
        <v xml:space="preserve"> </v>
      </c>
      <c r="N10" s="4" t="str">
        <f>IF(A10&lt;('2. Syöttöarvot ja tulokset'!$C$21+1),M10/((1+$P$2)^A10)," ")</f>
        <v xml:space="preserve"> </v>
      </c>
      <c r="O10" s="4" t="str">
        <f>IF(A10&lt;('2. Syöttöarvot ja tulokset'!$C$21+1),'2. Syöttöarvot ja tulokset'!$C$73*'2. Syöttöarvot ja tulokset'!$C$75+O9," ")</f>
        <v xml:space="preserve"> </v>
      </c>
      <c r="P10" s="4" t="str">
        <f>IF(A10&lt;('2. Syöttöarvot ja tulokset'!$C$21+1),(G10+I10+H10+J10)/((1+$P$2)^A10)," ")</f>
        <v xml:space="preserve"> </v>
      </c>
      <c r="Q10" s="4" t="str">
        <f>IF(A10&lt;('2. Syöttöarvot ja tulokset'!$C$21+1),Q9+P10," ")</f>
        <v xml:space="preserve"> </v>
      </c>
      <c r="R10" s="4" t="e">
        <f>IF(A10&lt;('2. Syöttöarvot ja tulokset'!$C$21+1),R9+G10+I10+H10+J10+T10-$V$6,NA())</f>
        <v>#N/A</v>
      </c>
      <c r="S10" s="4" t="str">
        <f>IF(A10&lt;('2. Syöttöarvot ja tulokset'!$C$21+1),'2. Syöttöarvot ja tulokset'!$C$79*(R9)," ")</f>
        <v xml:space="preserve"> </v>
      </c>
      <c r="T10" s="4">
        <f t="shared" si="1"/>
        <v>0</v>
      </c>
      <c r="U10" s="4" t="e">
        <f>IF(A10&lt;('2. Syöttöarvot ja tulokset'!$C$21+1),U9+((G10+I10+H10+J10-$V$6+T10)/((1+$P$2)^A10)),NA())</f>
        <v>#N/A</v>
      </c>
      <c r="V10" s="4" t="str">
        <f>IF(A10&lt;('2. Syöttöarvot ja tulokset'!$C$21+1),V9+('2. Syöttöarvot ja tulokset'!$C$75*'2. Syöttöarvot ja tulokset'!$C$73)," ")</f>
        <v xml:space="preserve"> </v>
      </c>
      <c r="W10" s="4" t="e">
        <f>IF(A10&lt;('2. Syöttöarvot ja tulokset'!$C$21+1),W9+C10+Y10-$V$6,NA())</f>
        <v>#N/A</v>
      </c>
      <c r="X10" s="4" t="str">
        <f>IF(A10&lt;('2. Syöttöarvot ja tulokset'!$C$21+1),'2. Syöttöarvot ja tulokset'!$C$79*(W9)," ")</f>
        <v xml:space="preserve"> </v>
      </c>
      <c r="Y10" s="4">
        <f t="shared" si="2"/>
        <v>0</v>
      </c>
      <c r="Z10" s="4" t="e">
        <f>IF(A10&lt;('2. Syöttöarvot ja tulokset'!$C$21+1),Z9+((C10-$V$6+Y10)/((1+$P$2)^A10)),NA())</f>
        <v>#N/A</v>
      </c>
      <c r="AA10" s="4" t="str">
        <f>IF(A10&lt;('2. Syöttöarvot ja tulokset'!$C$21+1),AA9+G10+I10+H10+T10-$V$6," ")</f>
        <v xml:space="preserve"> </v>
      </c>
      <c r="AB10" s="20" t="e">
        <f>IF(A10&lt;('2. Syöttöarvot ja tulokset'!$C$21+1),AA10/L10,NA())</f>
        <v>#N/A</v>
      </c>
      <c r="AC10" s="29" t="str">
        <f>IF(A10&lt;('2. Syöttöarvot ja tulokset'!$C$21+1),AC9+C10+Y10-$V$6," ")</f>
        <v xml:space="preserve"> </v>
      </c>
      <c r="AD10" s="20" t="e">
        <f>IF(A10&lt;('2. Syöttöarvot ja tulokset'!$C$21+1),AC10/L10,NA())</f>
        <v>#N/A</v>
      </c>
      <c r="AE10" t="str">
        <f>IF(A10&lt;('2. Syöttöarvot ja tulokset'!$C$21+1),-'2. Syöttöarvot ja tulokset'!$C$122*A10," ")</f>
        <v xml:space="preserve"> </v>
      </c>
      <c r="AF10" t="e">
        <f>IF(A10&lt;('2. Syöttöarvot ja tulokset'!$C$21+1),AE10/1000,NA())</f>
        <v>#N/A</v>
      </c>
    </row>
    <row r="11" spans="1:32" x14ac:dyDescent="0.35">
      <c r="A11">
        <f t="shared" si="0"/>
        <v>6</v>
      </c>
      <c r="B11" t="str">
        <f>IF(A11&lt;('2. Syöttöarvot ja tulokset'!$C$21+1),A11," ")</f>
        <v xml:space="preserve"> </v>
      </c>
      <c r="C11" s="4" t="str">
        <f>IF(A11&lt;('2. Syöttöarvot ja tulokset'!$C$21+1),'2. Syöttöarvot ja tulokset'!$C$99+'2. Syöttöarvot ja tulokset'!$C$101," ")</f>
        <v xml:space="preserve"> </v>
      </c>
      <c r="D11" s="4" t="e">
        <f>IF(A11&lt;('2. Syöttöarvot ja tulokset'!$C$21+1),D10+C11,NA())</f>
        <v>#N/A</v>
      </c>
      <c r="E11" s="4" t="str">
        <f>IF(A11&lt;('2. Syöttöarvot ja tulokset'!$C$21+1),C11/((1+$P$2)^A11)," ")</f>
        <v xml:space="preserve"> </v>
      </c>
      <c r="F11" s="4" t="str">
        <f>IF(B11&lt;('2. Syöttöarvot ja tulokset'!$C$21+1),F10+E11," ")</f>
        <v xml:space="preserve"> </v>
      </c>
      <c r="G11" s="4" t="str">
        <f>IF(A11&lt;('2. Syöttöarvot ja tulokset'!$C$21+1),G10*(1+'2. Syöttöarvot ja tulokset'!$C$46)," ")</f>
        <v xml:space="preserve"> </v>
      </c>
      <c r="H11" s="4" t="str">
        <f>IF(A11&lt;('2. Syöttöarvot ja tulokset'!$C$21+1),H10*(1+'2. Syöttöarvot ja tulokset'!$C$58)," ")</f>
        <v xml:space="preserve"> </v>
      </c>
      <c r="I11" s="4" t="str">
        <f>IF(A11&lt;('2. Syöttöarvot ja tulokset'!$C$21+1),I10*(1+'2. Syöttöarvot ja tulokset'!$C$34)," ")</f>
        <v xml:space="preserve"> </v>
      </c>
      <c r="J11" s="4" t="str">
        <f>IF(A11&lt;('2. Syöttöarvot ja tulokset'!$C$21+1),J10*(1+'2. Syöttöarvot ja tulokset'!$C$68)," ")</f>
        <v xml:space="preserve"> </v>
      </c>
      <c r="K11" s="4" t="e">
        <f>IF(A11&lt;('2. Syöttöarvot ja tulokset'!$C$21+1),K10+(G11+I11+H11+J11),NA())</f>
        <v>#N/A</v>
      </c>
      <c r="L11" s="4" t="e">
        <f>IF(A11&lt;('2. Syöttöarvot ja tulokset'!$C$21+1),L10,NA())</f>
        <v>#N/A</v>
      </c>
      <c r="M11" s="4" t="str">
        <f>IF(A11&lt;('2. Syöttöarvot ja tulokset'!$C$21+1),'2. Syöttöarvot ja tulokset'!$C$75*'2. Syöttöarvot ja tulokset'!$C$73," ")</f>
        <v xml:space="preserve"> </v>
      </c>
      <c r="N11" s="4" t="str">
        <f>IF(A11&lt;('2. Syöttöarvot ja tulokset'!$C$21+1),M11/((1+$P$2)^A11)," ")</f>
        <v xml:space="preserve"> </v>
      </c>
      <c r="O11" s="4" t="str">
        <f>IF(A11&lt;('2. Syöttöarvot ja tulokset'!$C$21+1),'2. Syöttöarvot ja tulokset'!$C$73*'2. Syöttöarvot ja tulokset'!$C$75+O10," ")</f>
        <v xml:space="preserve"> </v>
      </c>
      <c r="P11" s="4" t="str">
        <f>IF(A11&lt;('2. Syöttöarvot ja tulokset'!$C$21+1),(G11+I11+H11+J11)/((1+$P$2)^A11)," ")</f>
        <v xml:space="preserve"> </v>
      </c>
      <c r="Q11" s="4" t="str">
        <f>IF(A11&lt;('2. Syöttöarvot ja tulokset'!$C$21+1),Q10+P11," ")</f>
        <v xml:space="preserve"> </v>
      </c>
      <c r="R11" s="4" t="e">
        <f>IF(A11&lt;('2. Syöttöarvot ja tulokset'!$C$21+1),R10+G11+I11+H11+J11+T11-$V$6,NA())</f>
        <v>#N/A</v>
      </c>
      <c r="S11" s="4" t="str">
        <f>IF(A11&lt;('2. Syöttöarvot ja tulokset'!$C$21+1),'2. Syöttöarvot ja tulokset'!$C$79*(R10)," ")</f>
        <v xml:space="preserve"> </v>
      </c>
      <c r="T11" s="4">
        <f t="shared" si="1"/>
        <v>0</v>
      </c>
      <c r="U11" s="4" t="e">
        <f>IF(A11&lt;('2. Syöttöarvot ja tulokset'!$C$21+1),U10+((G11+I11+H11+J11-$V$6+T11)/((1+$P$2)^A11)),NA())</f>
        <v>#N/A</v>
      </c>
      <c r="V11" s="4" t="str">
        <f>IF(A11&lt;('2. Syöttöarvot ja tulokset'!$C$21+1),V10+('2. Syöttöarvot ja tulokset'!$C$75*'2. Syöttöarvot ja tulokset'!$C$73)," ")</f>
        <v xml:space="preserve"> </v>
      </c>
      <c r="W11" s="4" t="e">
        <f>IF(A11&lt;('2. Syöttöarvot ja tulokset'!$C$21+1),W10+C11+Y11-$V$6,NA())</f>
        <v>#N/A</v>
      </c>
      <c r="X11" s="4" t="str">
        <f>IF(A11&lt;('2. Syöttöarvot ja tulokset'!$C$21+1),'2. Syöttöarvot ja tulokset'!$C$79*(W10)," ")</f>
        <v xml:space="preserve"> </v>
      </c>
      <c r="Y11" s="4">
        <f t="shared" si="2"/>
        <v>0</v>
      </c>
      <c r="Z11" s="4" t="e">
        <f>IF(A11&lt;('2. Syöttöarvot ja tulokset'!$C$21+1),Z10+((C11-$V$6+Y11)/((1+$P$2)^A11)),NA())</f>
        <v>#N/A</v>
      </c>
      <c r="AA11" s="4" t="str">
        <f>IF(A11&lt;('2. Syöttöarvot ja tulokset'!$C$21+1),AA10+G11+I11+H11+T11-$V$6," ")</f>
        <v xml:space="preserve"> </v>
      </c>
      <c r="AB11" s="20" t="e">
        <f>IF(A11&lt;('2. Syöttöarvot ja tulokset'!$C$21+1),AA11/L11,NA())</f>
        <v>#N/A</v>
      </c>
      <c r="AC11" s="29" t="str">
        <f>IF(A11&lt;('2. Syöttöarvot ja tulokset'!$C$21+1),AC10+C11+Y11-$V$6," ")</f>
        <v xml:space="preserve"> </v>
      </c>
      <c r="AD11" s="20" t="e">
        <f>IF(A11&lt;('2. Syöttöarvot ja tulokset'!$C$21+1),AC11/L11,NA())</f>
        <v>#N/A</v>
      </c>
      <c r="AE11" t="str">
        <f>IF(A11&lt;('2. Syöttöarvot ja tulokset'!$C$21+1),-'2. Syöttöarvot ja tulokset'!$C$122*A11," ")</f>
        <v xml:space="preserve"> </v>
      </c>
      <c r="AF11" t="e">
        <f>IF(A11&lt;('2. Syöttöarvot ja tulokset'!$C$21+1),AE11/1000,NA())</f>
        <v>#N/A</v>
      </c>
    </row>
    <row r="12" spans="1:32" x14ac:dyDescent="0.35">
      <c r="A12">
        <f t="shared" si="0"/>
        <v>7</v>
      </c>
      <c r="B12" t="str">
        <f>IF(A12&lt;('2. Syöttöarvot ja tulokset'!$C$21+1),A12," ")</f>
        <v xml:space="preserve"> </v>
      </c>
      <c r="C12" s="4" t="str">
        <f>IF(A12&lt;('2. Syöttöarvot ja tulokset'!$C$21+1),'2. Syöttöarvot ja tulokset'!$C$99+'2. Syöttöarvot ja tulokset'!$C$101," ")</f>
        <v xml:space="preserve"> </v>
      </c>
      <c r="D12" s="4" t="e">
        <f>IF(A12&lt;('2. Syöttöarvot ja tulokset'!$C$21+1),D11+C12,NA())</f>
        <v>#N/A</v>
      </c>
      <c r="E12" s="4" t="str">
        <f>IF(A12&lt;('2. Syöttöarvot ja tulokset'!$C$21+1),C12/((1+$P$2)^A12)," ")</f>
        <v xml:space="preserve"> </v>
      </c>
      <c r="F12" s="4" t="str">
        <f>IF(B12&lt;('2. Syöttöarvot ja tulokset'!$C$21+1),F11+E12," ")</f>
        <v xml:space="preserve"> </v>
      </c>
      <c r="G12" s="4" t="str">
        <f>IF(A12&lt;('2. Syöttöarvot ja tulokset'!$C$21+1),G11*(1+'2. Syöttöarvot ja tulokset'!$C$46)," ")</f>
        <v xml:space="preserve"> </v>
      </c>
      <c r="H12" s="4" t="str">
        <f>IF(A12&lt;('2. Syöttöarvot ja tulokset'!$C$21+1),H11*(1+'2. Syöttöarvot ja tulokset'!$C$58)," ")</f>
        <v xml:space="preserve"> </v>
      </c>
      <c r="I12" s="4" t="str">
        <f>IF(A12&lt;('2. Syöttöarvot ja tulokset'!$C$21+1),I11*(1+'2. Syöttöarvot ja tulokset'!$C$34)," ")</f>
        <v xml:space="preserve"> </v>
      </c>
      <c r="J12" s="4" t="str">
        <f>IF(A12&lt;('2. Syöttöarvot ja tulokset'!$C$21+1),J11*(1+'2. Syöttöarvot ja tulokset'!$C$68)," ")</f>
        <v xml:space="preserve"> </v>
      </c>
      <c r="K12" s="4" t="e">
        <f>IF(A12&lt;('2. Syöttöarvot ja tulokset'!$C$21+1),K11+(G12+I12+H12+J12),NA())</f>
        <v>#N/A</v>
      </c>
      <c r="L12" s="4" t="e">
        <f>IF(A12&lt;('2. Syöttöarvot ja tulokset'!$C$21+1),L11,NA())</f>
        <v>#N/A</v>
      </c>
      <c r="M12" s="4" t="str">
        <f>IF(A12&lt;('2. Syöttöarvot ja tulokset'!$C$21+1),'2. Syöttöarvot ja tulokset'!$C$75*'2. Syöttöarvot ja tulokset'!$C$73," ")</f>
        <v xml:space="preserve"> </v>
      </c>
      <c r="N12" s="4" t="str">
        <f>IF(A12&lt;('2. Syöttöarvot ja tulokset'!$C$21+1),M12/((1+$P$2)^A12)," ")</f>
        <v xml:space="preserve"> </v>
      </c>
      <c r="O12" s="4" t="str">
        <f>IF(A12&lt;('2. Syöttöarvot ja tulokset'!$C$21+1),'2. Syöttöarvot ja tulokset'!$C$73*'2. Syöttöarvot ja tulokset'!$C$75+O11," ")</f>
        <v xml:space="preserve"> </v>
      </c>
      <c r="P12" s="4" t="str">
        <f>IF(A12&lt;('2. Syöttöarvot ja tulokset'!$C$21+1),(G12+I12+H12+J12)/((1+$P$2)^A12)," ")</f>
        <v xml:space="preserve"> </v>
      </c>
      <c r="Q12" s="4" t="str">
        <f>IF(A12&lt;('2. Syöttöarvot ja tulokset'!$C$21+1),Q11+P12," ")</f>
        <v xml:space="preserve"> </v>
      </c>
      <c r="R12" s="4" t="e">
        <f>IF(A12&lt;('2. Syöttöarvot ja tulokset'!$C$21+1),R11+G12+I12+H12+J12+T12-$V$6,NA())</f>
        <v>#N/A</v>
      </c>
      <c r="S12" s="4" t="str">
        <f>IF(A12&lt;('2. Syöttöarvot ja tulokset'!$C$21+1),'2. Syöttöarvot ja tulokset'!$C$79*(R11)," ")</f>
        <v xml:space="preserve"> </v>
      </c>
      <c r="T12" s="4">
        <f t="shared" si="1"/>
        <v>0</v>
      </c>
      <c r="U12" s="4" t="e">
        <f>IF(A12&lt;('2. Syöttöarvot ja tulokset'!$C$21+1),U11+((G12+I12+H12+J12-$V$6+T12)/((1+$P$2)^A12)),NA())</f>
        <v>#N/A</v>
      </c>
      <c r="V12" s="4" t="str">
        <f>IF(A12&lt;('2. Syöttöarvot ja tulokset'!$C$21+1),V11+('2. Syöttöarvot ja tulokset'!$C$75*'2. Syöttöarvot ja tulokset'!$C$73)," ")</f>
        <v xml:space="preserve"> </v>
      </c>
      <c r="W12" s="4" t="e">
        <f>IF(A12&lt;('2. Syöttöarvot ja tulokset'!$C$21+1),W11+C12+Y12-$V$6,NA())</f>
        <v>#N/A</v>
      </c>
      <c r="X12" s="4" t="str">
        <f>IF(A12&lt;('2. Syöttöarvot ja tulokset'!$C$21+1),'2. Syöttöarvot ja tulokset'!$C$79*(W11)," ")</f>
        <v xml:space="preserve"> </v>
      </c>
      <c r="Y12" s="4">
        <f t="shared" si="2"/>
        <v>0</v>
      </c>
      <c r="Z12" s="4" t="e">
        <f>IF(A12&lt;('2. Syöttöarvot ja tulokset'!$C$21+1),Z11+((C12-$V$6+Y12)/((1+$P$2)^A12)),NA())</f>
        <v>#N/A</v>
      </c>
      <c r="AA12" s="4" t="str">
        <f>IF(A12&lt;('2. Syöttöarvot ja tulokset'!$C$21+1),AA11+G12+I12+H12+T12-$V$6," ")</f>
        <v xml:space="preserve"> </v>
      </c>
      <c r="AB12" s="20" t="e">
        <f>IF(A12&lt;('2. Syöttöarvot ja tulokset'!$C$21+1),AA12/L12,NA())</f>
        <v>#N/A</v>
      </c>
      <c r="AC12" s="29" t="str">
        <f>IF(A12&lt;('2. Syöttöarvot ja tulokset'!$C$21+1),AC11+C12+Y12-$V$6," ")</f>
        <v xml:space="preserve"> </v>
      </c>
      <c r="AD12" s="20" t="e">
        <f>IF(A12&lt;('2. Syöttöarvot ja tulokset'!$C$21+1),AC12/L12,NA())</f>
        <v>#N/A</v>
      </c>
      <c r="AE12" t="str">
        <f>IF(A12&lt;('2. Syöttöarvot ja tulokset'!$C$21+1),-'2. Syöttöarvot ja tulokset'!$C$122*A12," ")</f>
        <v xml:space="preserve"> </v>
      </c>
      <c r="AF12" t="e">
        <f>IF(A12&lt;('2. Syöttöarvot ja tulokset'!$C$21+1),AE12/1000,NA())</f>
        <v>#N/A</v>
      </c>
    </row>
    <row r="13" spans="1:32" x14ac:dyDescent="0.35">
      <c r="A13">
        <f t="shared" si="0"/>
        <v>8</v>
      </c>
      <c r="B13" t="str">
        <f>IF(A13&lt;('2. Syöttöarvot ja tulokset'!$C$21+1),A13," ")</f>
        <v xml:space="preserve"> </v>
      </c>
      <c r="C13" s="4" t="str">
        <f>IF(A13&lt;('2. Syöttöarvot ja tulokset'!$C$21+1),'2. Syöttöarvot ja tulokset'!$C$99+'2. Syöttöarvot ja tulokset'!$C$101," ")</f>
        <v xml:space="preserve"> </v>
      </c>
      <c r="D13" s="4" t="e">
        <f>IF(A13&lt;('2. Syöttöarvot ja tulokset'!$C$21+1),D12+C13,NA())</f>
        <v>#N/A</v>
      </c>
      <c r="E13" s="4" t="str">
        <f>IF(A13&lt;('2. Syöttöarvot ja tulokset'!$C$21+1),C13/((1+$P$2)^A13)," ")</f>
        <v xml:space="preserve"> </v>
      </c>
      <c r="F13" s="4" t="str">
        <f>IF(B13&lt;('2. Syöttöarvot ja tulokset'!$C$21+1),F12+E13," ")</f>
        <v xml:space="preserve"> </v>
      </c>
      <c r="G13" s="4" t="str">
        <f>IF(A13&lt;('2. Syöttöarvot ja tulokset'!$C$21+1),G12*(1+'2. Syöttöarvot ja tulokset'!$C$46)," ")</f>
        <v xml:space="preserve"> </v>
      </c>
      <c r="H13" s="4" t="str">
        <f>IF(A13&lt;('2. Syöttöarvot ja tulokset'!$C$21+1),H12*(1+'2. Syöttöarvot ja tulokset'!$C$58)," ")</f>
        <v xml:space="preserve"> </v>
      </c>
      <c r="I13" s="4" t="str">
        <f>IF(A13&lt;('2. Syöttöarvot ja tulokset'!$C$21+1),I12*(1+'2. Syöttöarvot ja tulokset'!$C$34)," ")</f>
        <v xml:space="preserve"> </v>
      </c>
      <c r="J13" s="4" t="str">
        <f>IF(A13&lt;('2. Syöttöarvot ja tulokset'!$C$21+1),J12*(1+'2. Syöttöarvot ja tulokset'!$C$68)," ")</f>
        <v xml:space="preserve"> </v>
      </c>
      <c r="K13" s="4" t="e">
        <f>IF(A13&lt;('2. Syöttöarvot ja tulokset'!$C$21+1),K12+(G13+I13+H13+J13),NA())</f>
        <v>#N/A</v>
      </c>
      <c r="L13" s="4" t="e">
        <f>IF(A13&lt;('2. Syöttöarvot ja tulokset'!$C$21+1),L12,NA())</f>
        <v>#N/A</v>
      </c>
      <c r="M13" s="4" t="str">
        <f>IF(A13&lt;('2. Syöttöarvot ja tulokset'!$C$21+1),'2. Syöttöarvot ja tulokset'!$C$75*'2. Syöttöarvot ja tulokset'!$C$73," ")</f>
        <v xml:space="preserve"> </v>
      </c>
      <c r="N13" s="4" t="str">
        <f>IF(A13&lt;('2. Syöttöarvot ja tulokset'!$C$21+1),M13/((1+$P$2)^A13)," ")</f>
        <v xml:space="preserve"> </v>
      </c>
      <c r="O13" s="4" t="str">
        <f>IF(A13&lt;('2. Syöttöarvot ja tulokset'!$C$21+1),'2. Syöttöarvot ja tulokset'!$C$73*'2. Syöttöarvot ja tulokset'!$C$75+O12," ")</f>
        <v xml:space="preserve"> </v>
      </c>
      <c r="P13" s="4" t="str">
        <f>IF(A13&lt;('2. Syöttöarvot ja tulokset'!$C$21+1),(G13+I13+H13+J13)/((1+$P$2)^A13)," ")</f>
        <v xml:space="preserve"> </v>
      </c>
      <c r="Q13" s="4" t="str">
        <f>IF(A13&lt;('2. Syöttöarvot ja tulokset'!$C$21+1),Q12+P13," ")</f>
        <v xml:space="preserve"> </v>
      </c>
      <c r="R13" s="4" t="e">
        <f>IF(A13&lt;('2. Syöttöarvot ja tulokset'!$C$21+1),R12+G13+I13+H13+J13+T13-$V$6,NA())</f>
        <v>#N/A</v>
      </c>
      <c r="S13" s="4" t="str">
        <f>IF(A13&lt;('2. Syöttöarvot ja tulokset'!$C$21+1),'2. Syöttöarvot ja tulokset'!$C$79*(R12)," ")</f>
        <v xml:space="preserve"> </v>
      </c>
      <c r="T13" s="4">
        <f t="shared" si="1"/>
        <v>0</v>
      </c>
      <c r="U13" s="4" t="e">
        <f>IF(A13&lt;('2. Syöttöarvot ja tulokset'!$C$21+1),U12+((G13+I13+H13+J13-$V$6+T13)/((1+$P$2)^A13)),NA())</f>
        <v>#N/A</v>
      </c>
      <c r="V13" s="4" t="str">
        <f>IF(A13&lt;('2. Syöttöarvot ja tulokset'!$C$21+1),V12+('2. Syöttöarvot ja tulokset'!$C$75*'2. Syöttöarvot ja tulokset'!$C$73)," ")</f>
        <v xml:space="preserve"> </v>
      </c>
      <c r="W13" s="4" t="e">
        <f>IF(A13&lt;('2. Syöttöarvot ja tulokset'!$C$21+1),W12+C13+Y13-$V$6,NA())</f>
        <v>#N/A</v>
      </c>
      <c r="X13" s="4" t="str">
        <f>IF(A13&lt;('2. Syöttöarvot ja tulokset'!$C$21+1),'2. Syöttöarvot ja tulokset'!$C$79*(W12)," ")</f>
        <v xml:space="preserve"> </v>
      </c>
      <c r="Y13" s="4">
        <f t="shared" si="2"/>
        <v>0</v>
      </c>
      <c r="Z13" s="4" t="e">
        <f>IF(A13&lt;('2. Syöttöarvot ja tulokset'!$C$21+1),Z12+((C13-$V$6+Y13)/((1+$P$2)^A13)),NA())</f>
        <v>#N/A</v>
      </c>
      <c r="AA13" s="4" t="str">
        <f>IF(A13&lt;('2. Syöttöarvot ja tulokset'!$C$21+1),AA12+G13+I13+H13+T13-$V$6," ")</f>
        <v xml:space="preserve"> </v>
      </c>
      <c r="AB13" s="20" t="e">
        <f>IF(A13&lt;('2. Syöttöarvot ja tulokset'!$C$21+1),AA13/L13,NA())</f>
        <v>#N/A</v>
      </c>
      <c r="AC13" s="29" t="str">
        <f>IF(A13&lt;('2. Syöttöarvot ja tulokset'!$C$21+1),AC12+C13+Y13-$V$6," ")</f>
        <v xml:space="preserve"> </v>
      </c>
      <c r="AD13" s="20" t="e">
        <f>IF(A13&lt;('2. Syöttöarvot ja tulokset'!$C$21+1),AC13/L13,NA())</f>
        <v>#N/A</v>
      </c>
      <c r="AE13" t="str">
        <f>IF(A13&lt;('2. Syöttöarvot ja tulokset'!$C$21+1),-'2. Syöttöarvot ja tulokset'!$C$122*A13," ")</f>
        <v xml:space="preserve"> </v>
      </c>
      <c r="AF13" t="e">
        <f>IF(A13&lt;('2. Syöttöarvot ja tulokset'!$C$21+1),AE13/1000,NA())</f>
        <v>#N/A</v>
      </c>
    </row>
    <row r="14" spans="1:32" x14ac:dyDescent="0.35">
      <c r="A14">
        <f t="shared" si="0"/>
        <v>9</v>
      </c>
      <c r="B14" t="str">
        <f>IF(A14&lt;('2. Syöttöarvot ja tulokset'!$C$21+1),A14," ")</f>
        <v xml:space="preserve"> </v>
      </c>
      <c r="C14" s="4" t="str">
        <f>IF(A14&lt;('2. Syöttöarvot ja tulokset'!$C$21+1),'2. Syöttöarvot ja tulokset'!$C$99+'2. Syöttöarvot ja tulokset'!$C$101," ")</f>
        <v xml:space="preserve"> </v>
      </c>
      <c r="D14" s="4" t="e">
        <f>IF(A14&lt;('2. Syöttöarvot ja tulokset'!$C$21+1),D13+C14,NA())</f>
        <v>#N/A</v>
      </c>
      <c r="E14" s="4" t="str">
        <f>IF(A14&lt;('2. Syöttöarvot ja tulokset'!$C$21+1),C14/((1+$P$2)^A14)," ")</f>
        <v xml:space="preserve"> </v>
      </c>
      <c r="F14" s="4" t="str">
        <f>IF(B14&lt;('2. Syöttöarvot ja tulokset'!$C$21+1),F13+E14," ")</f>
        <v xml:space="preserve"> </v>
      </c>
      <c r="G14" s="4" t="str">
        <f>IF(A14&lt;('2. Syöttöarvot ja tulokset'!$C$21+1),G13*(1+'2. Syöttöarvot ja tulokset'!$C$46)," ")</f>
        <v xml:space="preserve"> </v>
      </c>
      <c r="H14" s="4" t="str">
        <f>IF(A14&lt;('2. Syöttöarvot ja tulokset'!$C$21+1),H13*(1+'2. Syöttöarvot ja tulokset'!$C$58)," ")</f>
        <v xml:space="preserve"> </v>
      </c>
      <c r="I14" s="4" t="str">
        <f>IF(A14&lt;('2. Syöttöarvot ja tulokset'!$C$21+1),I13*(1+'2. Syöttöarvot ja tulokset'!$C$34)," ")</f>
        <v xml:space="preserve"> </v>
      </c>
      <c r="J14" s="4" t="str">
        <f>IF(A14&lt;('2. Syöttöarvot ja tulokset'!$C$21+1),J13*(1+'2. Syöttöarvot ja tulokset'!$C$68)," ")</f>
        <v xml:space="preserve"> </v>
      </c>
      <c r="K14" s="4" t="e">
        <f>IF(A14&lt;('2. Syöttöarvot ja tulokset'!$C$21+1),K13+(G14+I14+H14+J14),NA())</f>
        <v>#N/A</v>
      </c>
      <c r="L14" s="4" t="e">
        <f>IF(A14&lt;('2. Syöttöarvot ja tulokset'!$C$21+1),L13,NA())</f>
        <v>#N/A</v>
      </c>
      <c r="M14" s="4" t="str">
        <f>IF(A14&lt;('2. Syöttöarvot ja tulokset'!$C$21+1),'2. Syöttöarvot ja tulokset'!$C$75*'2. Syöttöarvot ja tulokset'!$C$73," ")</f>
        <v xml:space="preserve"> </v>
      </c>
      <c r="N14" s="4" t="str">
        <f>IF(A14&lt;('2. Syöttöarvot ja tulokset'!$C$21+1),M14/((1+$P$2)^A14)," ")</f>
        <v xml:space="preserve"> </v>
      </c>
      <c r="O14" s="4" t="str">
        <f>IF(A14&lt;('2. Syöttöarvot ja tulokset'!$C$21+1),'2. Syöttöarvot ja tulokset'!$C$73*'2. Syöttöarvot ja tulokset'!$C$75+O13," ")</f>
        <v xml:space="preserve"> </v>
      </c>
      <c r="P14" s="4" t="str">
        <f>IF(A14&lt;('2. Syöttöarvot ja tulokset'!$C$21+1),(G14+I14+H14+J14)/((1+$P$2)^A14)," ")</f>
        <v xml:space="preserve"> </v>
      </c>
      <c r="Q14" s="4" t="str">
        <f>IF(A14&lt;('2. Syöttöarvot ja tulokset'!$C$21+1),Q13+P14," ")</f>
        <v xml:space="preserve"> </v>
      </c>
      <c r="R14" s="4" t="e">
        <f>IF(A14&lt;('2. Syöttöarvot ja tulokset'!$C$21+1),R13+G14+I14+H14+J14+T14-$V$6,NA())</f>
        <v>#N/A</v>
      </c>
      <c r="S14" s="4" t="str">
        <f>IF(A14&lt;('2. Syöttöarvot ja tulokset'!$C$21+1),'2. Syöttöarvot ja tulokset'!$C$79*(R13)," ")</f>
        <v xml:space="preserve"> </v>
      </c>
      <c r="T14" s="4">
        <f t="shared" si="1"/>
        <v>0</v>
      </c>
      <c r="U14" s="4" t="e">
        <f>IF(A14&lt;('2. Syöttöarvot ja tulokset'!$C$21+1),U13+((G14+I14+H14+J14-$V$6+T14)/((1+$P$2)^A14)),NA())</f>
        <v>#N/A</v>
      </c>
      <c r="V14" s="4" t="str">
        <f>IF(A14&lt;('2. Syöttöarvot ja tulokset'!$C$21+1),V13+('2. Syöttöarvot ja tulokset'!$C$75*'2. Syöttöarvot ja tulokset'!$C$73)," ")</f>
        <v xml:space="preserve"> </v>
      </c>
      <c r="W14" s="4" t="e">
        <f>IF(A14&lt;('2. Syöttöarvot ja tulokset'!$C$21+1),W13+C14+Y14-$V$6,NA())</f>
        <v>#N/A</v>
      </c>
      <c r="X14" s="4" t="str">
        <f>IF(A14&lt;('2. Syöttöarvot ja tulokset'!$C$21+1),'2. Syöttöarvot ja tulokset'!$C$79*(W13)," ")</f>
        <v xml:space="preserve"> </v>
      </c>
      <c r="Y14" s="4">
        <f t="shared" si="2"/>
        <v>0</v>
      </c>
      <c r="Z14" s="4" t="e">
        <f>IF(A14&lt;('2. Syöttöarvot ja tulokset'!$C$21+1),Z13+((C14-$V$6+Y14)/((1+$P$2)^A14)),NA())</f>
        <v>#N/A</v>
      </c>
      <c r="AA14" s="4" t="str">
        <f>IF(A14&lt;('2. Syöttöarvot ja tulokset'!$C$21+1),AA13+G14+I14+H14+T14-$V$6," ")</f>
        <v xml:space="preserve"> </v>
      </c>
      <c r="AB14" s="20" t="e">
        <f>IF(A14&lt;('2. Syöttöarvot ja tulokset'!$C$21+1),AA14/L14,NA())</f>
        <v>#N/A</v>
      </c>
      <c r="AC14" s="29" t="str">
        <f>IF(A14&lt;('2. Syöttöarvot ja tulokset'!$C$21+1),AC13+C14+Y14-$V$6," ")</f>
        <v xml:space="preserve"> </v>
      </c>
      <c r="AD14" s="20" t="e">
        <f>IF(A14&lt;('2. Syöttöarvot ja tulokset'!$C$21+1),AC14/L14,NA())</f>
        <v>#N/A</v>
      </c>
      <c r="AE14" t="str">
        <f>IF(A14&lt;('2. Syöttöarvot ja tulokset'!$C$21+1),-'2. Syöttöarvot ja tulokset'!$C$122*A14," ")</f>
        <v xml:space="preserve"> </v>
      </c>
      <c r="AF14" t="e">
        <f>IF(A14&lt;('2. Syöttöarvot ja tulokset'!$C$21+1),AE14/1000,NA())</f>
        <v>#N/A</v>
      </c>
    </row>
    <row r="15" spans="1:32" x14ac:dyDescent="0.35">
      <c r="A15">
        <f t="shared" si="0"/>
        <v>10</v>
      </c>
      <c r="B15" t="str">
        <f>IF(A15&lt;('2. Syöttöarvot ja tulokset'!$C$21+1),A15," ")</f>
        <v xml:space="preserve"> </v>
      </c>
      <c r="C15" s="4" t="str">
        <f>IF(A15&lt;('2. Syöttöarvot ja tulokset'!$C$21+1),'2. Syöttöarvot ja tulokset'!$C$99+'2. Syöttöarvot ja tulokset'!$C$101," ")</f>
        <v xml:space="preserve"> </v>
      </c>
      <c r="D15" s="4" t="e">
        <f>IF(A15&lt;('2. Syöttöarvot ja tulokset'!$C$21+1),D14+C15,NA())</f>
        <v>#N/A</v>
      </c>
      <c r="E15" s="4" t="str">
        <f>IF(A15&lt;('2. Syöttöarvot ja tulokset'!$C$21+1),C15/((1+$P$2)^A15)," ")</f>
        <v xml:space="preserve"> </v>
      </c>
      <c r="F15" s="4" t="str">
        <f>IF(B15&lt;('2. Syöttöarvot ja tulokset'!$C$21+1),F14+E15," ")</f>
        <v xml:space="preserve"> </v>
      </c>
      <c r="G15" s="4" t="str">
        <f>IF(A15&lt;('2. Syöttöarvot ja tulokset'!$C$21+1),G14*(1+'2. Syöttöarvot ja tulokset'!$C$46)," ")</f>
        <v xml:space="preserve"> </v>
      </c>
      <c r="H15" s="4" t="str">
        <f>IF(A15&lt;('2. Syöttöarvot ja tulokset'!$C$21+1),H14*(1+'2. Syöttöarvot ja tulokset'!$C$58)," ")</f>
        <v xml:space="preserve"> </v>
      </c>
      <c r="I15" s="4" t="str">
        <f>IF(A15&lt;('2. Syöttöarvot ja tulokset'!$C$21+1),I14*(1+'2. Syöttöarvot ja tulokset'!$C$34)," ")</f>
        <v xml:space="preserve"> </v>
      </c>
      <c r="J15" s="4" t="str">
        <f>IF(A15&lt;('2. Syöttöarvot ja tulokset'!$C$21+1),J14*(1+'2. Syöttöarvot ja tulokset'!$C$68)," ")</f>
        <v xml:space="preserve"> </v>
      </c>
      <c r="K15" s="4" t="e">
        <f>IF(A15&lt;('2. Syöttöarvot ja tulokset'!$C$21+1),K14+(G15+I15+H15+J15),NA())</f>
        <v>#N/A</v>
      </c>
      <c r="L15" s="4" t="e">
        <f>IF(A15&lt;('2. Syöttöarvot ja tulokset'!$C$21+1),L14,NA())</f>
        <v>#N/A</v>
      </c>
      <c r="M15" s="4" t="str">
        <f>IF(A15&lt;('2. Syöttöarvot ja tulokset'!$C$21+1),'2. Syöttöarvot ja tulokset'!$C$75*'2. Syöttöarvot ja tulokset'!$C$73," ")</f>
        <v xml:space="preserve"> </v>
      </c>
      <c r="N15" s="4" t="str">
        <f>IF(A15&lt;('2. Syöttöarvot ja tulokset'!$C$21+1),M15/((1+$P$2)^A15)," ")</f>
        <v xml:space="preserve"> </v>
      </c>
      <c r="O15" s="4" t="str">
        <f>IF(A15&lt;('2. Syöttöarvot ja tulokset'!$C$21+1),'2. Syöttöarvot ja tulokset'!$C$73*'2. Syöttöarvot ja tulokset'!$C$75+O14," ")</f>
        <v xml:space="preserve"> </v>
      </c>
      <c r="P15" s="4" t="str">
        <f>IF(A15&lt;('2. Syöttöarvot ja tulokset'!$C$21+1),(G15+I15+H15+J15)/((1+$P$2)^A15)," ")</f>
        <v xml:space="preserve"> </v>
      </c>
      <c r="Q15" s="4" t="str">
        <f>IF(A15&lt;('2. Syöttöarvot ja tulokset'!$C$21+1),Q14+P15," ")</f>
        <v xml:space="preserve"> </v>
      </c>
      <c r="R15" s="4" t="e">
        <f>IF(A15&lt;('2. Syöttöarvot ja tulokset'!$C$21+1),R14+G15+I15+H15+J15+T15-$V$6,NA())</f>
        <v>#N/A</v>
      </c>
      <c r="S15" s="4" t="str">
        <f>IF(A15&lt;('2. Syöttöarvot ja tulokset'!$C$21+1),'2. Syöttöarvot ja tulokset'!$C$79*(R14)," ")</f>
        <v xml:space="preserve"> </v>
      </c>
      <c r="T15" s="4">
        <f t="shared" si="1"/>
        <v>0</v>
      </c>
      <c r="U15" s="4" t="e">
        <f>IF(A15&lt;('2. Syöttöarvot ja tulokset'!$C$21+1),U14+((G15+I15+H15+J15-$V$6+T15)/((1+$P$2)^A15)),NA())</f>
        <v>#N/A</v>
      </c>
      <c r="V15" s="4" t="str">
        <f>IF(A15&lt;('2. Syöttöarvot ja tulokset'!$C$21+1),V14+('2. Syöttöarvot ja tulokset'!$C$75*'2. Syöttöarvot ja tulokset'!$C$73)," ")</f>
        <v xml:space="preserve"> </v>
      </c>
      <c r="W15" s="4" t="e">
        <f>IF(A15&lt;('2. Syöttöarvot ja tulokset'!$C$21+1),W14+C15+Y15-$V$6,NA())</f>
        <v>#N/A</v>
      </c>
      <c r="X15" s="4" t="str">
        <f>IF(A15&lt;('2. Syöttöarvot ja tulokset'!$C$21+1),'2. Syöttöarvot ja tulokset'!$C$79*(W14)," ")</f>
        <v xml:space="preserve"> </v>
      </c>
      <c r="Y15" s="4">
        <f t="shared" si="2"/>
        <v>0</v>
      </c>
      <c r="Z15" s="4" t="e">
        <f>IF(A15&lt;('2. Syöttöarvot ja tulokset'!$C$21+1),Z14+((C15-$V$6+Y15)/((1+$P$2)^A15)),NA())</f>
        <v>#N/A</v>
      </c>
      <c r="AA15" s="4" t="str">
        <f>IF(A15&lt;('2. Syöttöarvot ja tulokset'!$C$21+1),AA14+G15+I15+H15+T15-$V$6," ")</f>
        <v xml:space="preserve"> </v>
      </c>
      <c r="AB15" s="20" t="e">
        <f>IF(A15&lt;('2. Syöttöarvot ja tulokset'!$C$21+1),AA15/L15,NA())</f>
        <v>#N/A</v>
      </c>
      <c r="AC15" s="29" t="str">
        <f>IF(A15&lt;('2. Syöttöarvot ja tulokset'!$C$21+1),AC14+C15+Y15-$V$6," ")</f>
        <v xml:space="preserve"> </v>
      </c>
      <c r="AD15" s="20" t="e">
        <f>IF(A15&lt;('2. Syöttöarvot ja tulokset'!$C$21+1),AC15/L15,NA())</f>
        <v>#N/A</v>
      </c>
      <c r="AE15" t="str">
        <f>IF(A15&lt;('2. Syöttöarvot ja tulokset'!$C$21+1),-'2. Syöttöarvot ja tulokset'!$C$122*A15," ")</f>
        <v xml:space="preserve"> </v>
      </c>
      <c r="AF15" t="e">
        <f>IF(A15&lt;('2. Syöttöarvot ja tulokset'!$C$21+1),AE15/1000,NA())</f>
        <v>#N/A</v>
      </c>
    </row>
    <row r="16" spans="1:32" x14ac:dyDescent="0.35">
      <c r="A16">
        <f t="shared" si="0"/>
        <v>11</v>
      </c>
      <c r="B16" t="str">
        <f>IF(A16&lt;('2. Syöttöarvot ja tulokset'!$C$21+1),A16," ")</f>
        <v xml:space="preserve"> </v>
      </c>
      <c r="C16" s="4" t="str">
        <f>IF(A16&lt;('2. Syöttöarvot ja tulokset'!$C$21+1),'2. Syöttöarvot ja tulokset'!$C$99+'2. Syöttöarvot ja tulokset'!$C$101," ")</f>
        <v xml:space="preserve"> </v>
      </c>
      <c r="D16" s="4" t="e">
        <f>IF(A16&lt;('2. Syöttöarvot ja tulokset'!$C$21+1),D15+C16,NA())</f>
        <v>#N/A</v>
      </c>
      <c r="E16" s="4" t="str">
        <f>IF(A16&lt;('2. Syöttöarvot ja tulokset'!$C$21+1),C16/((1+$P$2)^A16)," ")</f>
        <v xml:space="preserve"> </v>
      </c>
      <c r="F16" s="4" t="str">
        <f>IF(B16&lt;('2. Syöttöarvot ja tulokset'!$C$21+1),F15+E16," ")</f>
        <v xml:space="preserve"> </v>
      </c>
      <c r="G16" s="4" t="str">
        <f>IF(A16&lt;('2. Syöttöarvot ja tulokset'!$C$21+1),G15*(1+'2. Syöttöarvot ja tulokset'!$C$46)," ")</f>
        <v xml:space="preserve"> </v>
      </c>
      <c r="H16" s="4" t="str">
        <f>IF(A16&lt;('2. Syöttöarvot ja tulokset'!$C$21+1),H15*(1+'2. Syöttöarvot ja tulokset'!$C$58)," ")</f>
        <v xml:space="preserve"> </v>
      </c>
      <c r="I16" s="4" t="str">
        <f>IF(A16&lt;('2. Syöttöarvot ja tulokset'!$C$21+1),I15*(1+'2. Syöttöarvot ja tulokset'!$C$34)," ")</f>
        <v xml:space="preserve"> </v>
      </c>
      <c r="J16" s="4" t="str">
        <f>IF(A16&lt;('2. Syöttöarvot ja tulokset'!$C$21+1),J15*(1+'2. Syöttöarvot ja tulokset'!$C$68)," ")</f>
        <v xml:space="preserve"> </v>
      </c>
      <c r="K16" s="4" t="e">
        <f>IF(A16&lt;('2. Syöttöarvot ja tulokset'!$C$21+1),K15+(G16+I16+H16+J16),NA())</f>
        <v>#N/A</v>
      </c>
      <c r="L16" s="4" t="e">
        <f>IF(A16&lt;('2. Syöttöarvot ja tulokset'!$C$21+1),L15,NA())</f>
        <v>#N/A</v>
      </c>
      <c r="M16" s="4" t="str">
        <f>IF(A16&lt;('2. Syöttöarvot ja tulokset'!$C$21+1),'2. Syöttöarvot ja tulokset'!$C$75*'2. Syöttöarvot ja tulokset'!$C$73," ")</f>
        <v xml:space="preserve"> </v>
      </c>
      <c r="N16" s="4" t="str">
        <f>IF(A16&lt;('2. Syöttöarvot ja tulokset'!$C$21+1),M16/((1+$P$2)^A16)," ")</f>
        <v xml:space="preserve"> </v>
      </c>
      <c r="O16" s="4" t="str">
        <f>IF(A16&lt;('2. Syöttöarvot ja tulokset'!$C$21+1),'2. Syöttöarvot ja tulokset'!$C$73*'2. Syöttöarvot ja tulokset'!$C$75+O15," ")</f>
        <v xml:space="preserve"> </v>
      </c>
      <c r="P16" s="4" t="str">
        <f>IF(A16&lt;('2. Syöttöarvot ja tulokset'!$C$21+1),(G16+I16+H16+J16)/((1+$P$2)^A16)," ")</f>
        <v xml:space="preserve"> </v>
      </c>
      <c r="Q16" s="4" t="str">
        <f>IF(A16&lt;('2. Syöttöarvot ja tulokset'!$C$21+1),Q15+P16," ")</f>
        <v xml:space="preserve"> </v>
      </c>
      <c r="R16" s="4" t="e">
        <f>IF(A16&lt;('2. Syöttöarvot ja tulokset'!$C$21+1),R15+G16+I16+H16+J16+T16-$V$6,NA())</f>
        <v>#N/A</v>
      </c>
      <c r="S16" s="4" t="str">
        <f>IF(A16&lt;('2. Syöttöarvot ja tulokset'!$C$21+1),'2. Syöttöarvot ja tulokset'!$C$79*(R15)," ")</f>
        <v xml:space="preserve"> </v>
      </c>
      <c r="T16" s="4">
        <f t="shared" si="1"/>
        <v>0</v>
      </c>
      <c r="U16" s="4" t="e">
        <f>IF(A16&lt;('2. Syöttöarvot ja tulokset'!$C$21+1),U15+((G16+I16+H16+J16-$V$6+T16)/((1+$P$2)^A16)),NA())</f>
        <v>#N/A</v>
      </c>
      <c r="V16" s="4" t="str">
        <f>IF(A16&lt;('2. Syöttöarvot ja tulokset'!$C$21+1),V15+('2. Syöttöarvot ja tulokset'!$C$75*'2. Syöttöarvot ja tulokset'!$C$73)," ")</f>
        <v xml:space="preserve"> </v>
      </c>
      <c r="W16" s="4" t="e">
        <f>IF(A16&lt;('2. Syöttöarvot ja tulokset'!$C$21+1),W15+C16+Y16-$V$6,NA())</f>
        <v>#N/A</v>
      </c>
      <c r="X16" s="4" t="str">
        <f>IF(A16&lt;('2. Syöttöarvot ja tulokset'!$C$21+1),'2. Syöttöarvot ja tulokset'!$C$79*(W15)," ")</f>
        <v xml:space="preserve"> </v>
      </c>
      <c r="Y16" s="4">
        <f t="shared" si="2"/>
        <v>0</v>
      </c>
      <c r="Z16" s="4" t="e">
        <f>IF(A16&lt;('2. Syöttöarvot ja tulokset'!$C$21+1),Z15+((C16-$V$6+Y16)/((1+$P$2)^A16)),NA())</f>
        <v>#N/A</v>
      </c>
      <c r="AA16" s="4" t="str">
        <f>IF(A16&lt;('2. Syöttöarvot ja tulokset'!$C$21+1),AA15+G16+I16+H16+T16-$V$6," ")</f>
        <v xml:space="preserve"> </v>
      </c>
      <c r="AB16" s="20" t="e">
        <f>IF(A16&lt;('2. Syöttöarvot ja tulokset'!$C$21+1),AA16/L16,NA())</f>
        <v>#N/A</v>
      </c>
      <c r="AC16" s="29" t="str">
        <f>IF(A16&lt;('2. Syöttöarvot ja tulokset'!$C$21+1),AC15+C16+Y16-$V$6," ")</f>
        <v xml:space="preserve"> </v>
      </c>
      <c r="AD16" s="20" t="e">
        <f>IF(A16&lt;('2. Syöttöarvot ja tulokset'!$C$21+1),AC16/L16,NA())</f>
        <v>#N/A</v>
      </c>
      <c r="AE16" t="str">
        <f>IF(A16&lt;('2. Syöttöarvot ja tulokset'!$C$21+1),-'2. Syöttöarvot ja tulokset'!$C$122*A16," ")</f>
        <v xml:space="preserve"> </v>
      </c>
      <c r="AF16" t="e">
        <f>IF(A16&lt;('2. Syöttöarvot ja tulokset'!$C$21+1),AE16/1000,NA())</f>
        <v>#N/A</v>
      </c>
    </row>
    <row r="17" spans="1:32" x14ac:dyDescent="0.35">
      <c r="A17">
        <f t="shared" si="0"/>
        <v>12</v>
      </c>
      <c r="B17" t="str">
        <f>IF(A17&lt;('2. Syöttöarvot ja tulokset'!$C$21+1),A17," ")</f>
        <v xml:space="preserve"> </v>
      </c>
      <c r="C17" s="4" t="str">
        <f>IF(A17&lt;('2. Syöttöarvot ja tulokset'!$C$21+1),'2. Syöttöarvot ja tulokset'!$C$99+'2. Syöttöarvot ja tulokset'!$C$101," ")</f>
        <v xml:space="preserve"> </v>
      </c>
      <c r="D17" s="4" t="e">
        <f>IF(A17&lt;('2. Syöttöarvot ja tulokset'!$C$21+1),D16+C17,NA())</f>
        <v>#N/A</v>
      </c>
      <c r="E17" s="4" t="str">
        <f>IF(A17&lt;('2. Syöttöarvot ja tulokset'!$C$21+1),C17/((1+$P$2)^A17)," ")</f>
        <v xml:space="preserve"> </v>
      </c>
      <c r="F17" s="4" t="str">
        <f>IF(B17&lt;('2. Syöttöarvot ja tulokset'!$C$21+1),F16+E17," ")</f>
        <v xml:space="preserve"> </v>
      </c>
      <c r="G17" s="4" t="str">
        <f>IF(A17&lt;('2. Syöttöarvot ja tulokset'!$C$21+1),G16*(1+'2. Syöttöarvot ja tulokset'!$C$46)," ")</f>
        <v xml:space="preserve"> </v>
      </c>
      <c r="H17" s="4" t="str">
        <f>IF(A17&lt;('2. Syöttöarvot ja tulokset'!$C$21+1),H16*(1+'2. Syöttöarvot ja tulokset'!$C$58)," ")</f>
        <v xml:space="preserve"> </v>
      </c>
      <c r="I17" s="4" t="str">
        <f>IF(A17&lt;('2. Syöttöarvot ja tulokset'!$C$21+1),I16*(1+'2. Syöttöarvot ja tulokset'!$C$34)," ")</f>
        <v xml:space="preserve"> </v>
      </c>
      <c r="J17" s="4" t="str">
        <f>IF(A17&lt;('2. Syöttöarvot ja tulokset'!$C$21+1),J16*(1+'2. Syöttöarvot ja tulokset'!$C$68)," ")</f>
        <v xml:space="preserve"> </v>
      </c>
      <c r="K17" s="4" t="e">
        <f>IF(A17&lt;('2. Syöttöarvot ja tulokset'!$C$21+1),K16+(G17+I17+H17+J17),NA())</f>
        <v>#N/A</v>
      </c>
      <c r="L17" s="4" t="e">
        <f>IF(A17&lt;('2. Syöttöarvot ja tulokset'!$C$21+1),L16,NA())</f>
        <v>#N/A</v>
      </c>
      <c r="M17" s="4" t="str">
        <f>IF(A17&lt;('2. Syöttöarvot ja tulokset'!$C$21+1),'2. Syöttöarvot ja tulokset'!$C$75*'2. Syöttöarvot ja tulokset'!$C$73," ")</f>
        <v xml:space="preserve"> </v>
      </c>
      <c r="N17" s="4" t="str">
        <f>IF(A17&lt;('2. Syöttöarvot ja tulokset'!$C$21+1),M17/((1+$P$2)^A17)," ")</f>
        <v xml:space="preserve"> </v>
      </c>
      <c r="O17" s="4" t="str">
        <f>IF(A17&lt;('2. Syöttöarvot ja tulokset'!$C$21+1),'2. Syöttöarvot ja tulokset'!$C$73*'2. Syöttöarvot ja tulokset'!$C$75+O16," ")</f>
        <v xml:space="preserve"> </v>
      </c>
      <c r="P17" s="4" t="str">
        <f>IF(A17&lt;('2. Syöttöarvot ja tulokset'!$C$21+1),(G17+I17+H17+J17)/((1+$P$2)^A17)," ")</f>
        <v xml:space="preserve"> </v>
      </c>
      <c r="Q17" s="4" t="str">
        <f>IF(A17&lt;('2. Syöttöarvot ja tulokset'!$C$21+1),Q16+P17," ")</f>
        <v xml:space="preserve"> </v>
      </c>
      <c r="R17" s="4" t="e">
        <f>IF(A17&lt;('2. Syöttöarvot ja tulokset'!$C$21+1),R16+G17+I17+H17+J17+T17-$V$6,NA())</f>
        <v>#N/A</v>
      </c>
      <c r="S17" s="4" t="str">
        <f>IF(A17&lt;('2. Syöttöarvot ja tulokset'!$C$21+1),'2. Syöttöarvot ja tulokset'!$C$79*(R16)," ")</f>
        <v xml:space="preserve"> </v>
      </c>
      <c r="T17" s="4">
        <f t="shared" si="1"/>
        <v>0</v>
      </c>
      <c r="U17" s="4" t="e">
        <f>IF(A17&lt;('2. Syöttöarvot ja tulokset'!$C$21+1),U16+((G17+I17+H17+J17-$V$6+T17)/((1+$P$2)^A17)),NA())</f>
        <v>#N/A</v>
      </c>
      <c r="V17" s="4" t="str">
        <f>IF(A17&lt;('2. Syöttöarvot ja tulokset'!$C$21+1),V16+('2. Syöttöarvot ja tulokset'!$C$75*'2. Syöttöarvot ja tulokset'!$C$73)," ")</f>
        <v xml:space="preserve"> </v>
      </c>
      <c r="W17" s="4" t="e">
        <f>IF(A17&lt;('2. Syöttöarvot ja tulokset'!$C$21+1),W16+C17+Y17-$V$6,NA())</f>
        <v>#N/A</v>
      </c>
      <c r="X17" s="4" t="str">
        <f>IF(A17&lt;('2. Syöttöarvot ja tulokset'!$C$21+1),'2. Syöttöarvot ja tulokset'!$C$79*(W16)," ")</f>
        <v xml:space="preserve"> </v>
      </c>
      <c r="Y17" s="4">
        <f t="shared" si="2"/>
        <v>0</v>
      </c>
      <c r="Z17" s="4" t="e">
        <f>IF(A17&lt;('2. Syöttöarvot ja tulokset'!$C$21+1),Z16+((C17-$V$6+Y17)/((1+$P$2)^A17)),NA())</f>
        <v>#N/A</v>
      </c>
      <c r="AA17" s="4" t="str">
        <f>IF(A17&lt;('2. Syöttöarvot ja tulokset'!$C$21+1),AA16+G17+I17+H17+T17-$V$6," ")</f>
        <v xml:space="preserve"> </v>
      </c>
      <c r="AB17" s="20" t="e">
        <f>IF(A17&lt;('2. Syöttöarvot ja tulokset'!$C$21+1),AA17/L17,NA())</f>
        <v>#N/A</v>
      </c>
      <c r="AC17" s="29" t="str">
        <f>IF(A17&lt;('2. Syöttöarvot ja tulokset'!$C$21+1),AC16+C17+Y17-$V$6," ")</f>
        <v xml:space="preserve"> </v>
      </c>
      <c r="AD17" s="20" t="e">
        <f>IF(A17&lt;('2. Syöttöarvot ja tulokset'!$C$21+1),AC17/L17,NA())</f>
        <v>#N/A</v>
      </c>
      <c r="AE17" t="str">
        <f>IF(A17&lt;('2. Syöttöarvot ja tulokset'!$C$21+1),-'2. Syöttöarvot ja tulokset'!$C$122*A17," ")</f>
        <v xml:space="preserve"> </v>
      </c>
      <c r="AF17" t="e">
        <f>IF(A17&lt;('2. Syöttöarvot ja tulokset'!$C$21+1),AE17/1000,NA())</f>
        <v>#N/A</v>
      </c>
    </row>
    <row r="18" spans="1:32" x14ac:dyDescent="0.35">
      <c r="A18">
        <f t="shared" si="0"/>
        <v>13</v>
      </c>
      <c r="B18" t="str">
        <f>IF(A18&lt;('2. Syöttöarvot ja tulokset'!$C$21+1),A18," ")</f>
        <v xml:space="preserve"> </v>
      </c>
      <c r="C18" s="4" t="str">
        <f>IF(A18&lt;('2. Syöttöarvot ja tulokset'!$C$21+1),'2. Syöttöarvot ja tulokset'!$C$99+'2. Syöttöarvot ja tulokset'!$C$101," ")</f>
        <v xml:space="preserve"> </v>
      </c>
      <c r="D18" s="4" t="e">
        <f>IF(A18&lt;('2. Syöttöarvot ja tulokset'!$C$21+1),D17+C18,NA())</f>
        <v>#N/A</v>
      </c>
      <c r="E18" s="4" t="str">
        <f>IF(A18&lt;('2. Syöttöarvot ja tulokset'!$C$21+1),C18/((1+$P$2)^A18)," ")</f>
        <v xml:space="preserve"> </v>
      </c>
      <c r="F18" s="4" t="str">
        <f>IF(B18&lt;('2. Syöttöarvot ja tulokset'!$C$21+1),F17+E18," ")</f>
        <v xml:space="preserve"> </v>
      </c>
      <c r="G18" s="4" t="str">
        <f>IF(A18&lt;('2. Syöttöarvot ja tulokset'!$C$21+1),G17*(1+'2. Syöttöarvot ja tulokset'!$C$46)," ")</f>
        <v xml:space="preserve"> </v>
      </c>
      <c r="H18" s="4" t="str">
        <f>IF(A18&lt;('2. Syöttöarvot ja tulokset'!$C$21+1),H17*(1+'2. Syöttöarvot ja tulokset'!$C$58)," ")</f>
        <v xml:space="preserve"> </v>
      </c>
      <c r="I18" s="4" t="str">
        <f>IF(A18&lt;('2. Syöttöarvot ja tulokset'!$C$21+1),I17*(1+'2. Syöttöarvot ja tulokset'!$C$34)," ")</f>
        <v xml:space="preserve"> </v>
      </c>
      <c r="J18" s="4" t="str">
        <f>IF(A18&lt;('2. Syöttöarvot ja tulokset'!$C$21+1),J17*(1+'2. Syöttöarvot ja tulokset'!$C$68)," ")</f>
        <v xml:space="preserve"> </v>
      </c>
      <c r="K18" s="4" t="e">
        <f>IF(A18&lt;('2. Syöttöarvot ja tulokset'!$C$21+1),K17+(G18+I18+H18+J18),NA())</f>
        <v>#N/A</v>
      </c>
      <c r="L18" s="4" t="e">
        <f>IF(A18&lt;('2. Syöttöarvot ja tulokset'!$C$21+1),L17,NA())</f>
        <v>#N/A</v>
      </c>
      <c r="M18" s="4" t="str">
        <f>IF(A18&lt;('2. Syöttöarvot ja tulokset'!$C$21+1),'2. Syöttöarvot ja tulokset'!$C$75*'2. Syöttöarvot ja tulokset'!$C$73," ")</f>
        <v xml:space="preserve"> </v>
      </c>
      <c r="N18" s="4" t="str">
        <f>IF(A18&lt;('2. Syöttöarvot ja tulokset'!$C$21+1),M18/((1+$P$2)^A18)," ")</f>
        <v xml:space="preserve"> </v>
      </c>
      <c r="O18" s="4" t="str">
        <f>IF(A18&lt;('2. Syöttöarvot ja tulokset'!$C$21+1),'2. Syöttöarvot ja tulokset'!$C$73*'2. Syöttöarvot ja tulokset'!$C$75+O17," ")</f>
        <v xml:space="preserve"> </v>
      </c>
      <c r="P18" s="4" t="str">
        <f>IF(A18&lt;('2. Syöttöarvot ja tulokset'!$C$21+1),(G18+I18+H18+J18)/((1+$P$2)^A18)," ")</f>
        <v xml:space="preserve"> </v>
      </c>
      <c r="Q18" s="4" t="str">
        <f>IF(A18&lt;('2. Syöttöarvot ja tulokset'!$C$21+1),Q17+P18," ")</f>
        <v xml:space="preserve"> </v>
      </c>
      <c r="R18" s="4" t="e">
        <f>IF(A18&lt;('2. Syöttöarvot ja tulokset'!$C$21+1),R17+G18+I18+H18+J18+T18-$V$6,NA())</f>
        <v>#N/A</v>
      </c>
      <c r="S18" s="4" t="str">
        <f>IF(A18&lt;('2. Syöttöarvot ja tulokset'!$C$21+1),'2. Syöttöarvot ja tulokset'!$C$79*(R17)," ")</f>
        <v xml:space="preserve"> </v>
      </c>
      <c r="T18" s="4">
        <f t="shared" si="1"/>
        <v>0</v>
      </c>
      <c r="U18" s="4" t="e">
        <f>IF(A18&lt;('2. Syöttöarvot ja tulokset'!$C$21+1),U17+((G18+I18+H18+J18-$V$6+T18)/((1+$P$2)^A18)),NA())</f>
        <v>#N/A</v>
      </c>
      <c r="V18" s="4" t="str">
        <f>IF(A18&lt;('2. Syöttöarvot ja tulokset'!$C$21+1),V17+('2. Syöttöarvot ja tulokset'!$C$75*'2. Syöttöarvot ja tulokset'!$C$73)," ")</f>
        <v xml:space="preserve"> </v>
      </c>
      <c r="W18" s="4" t="e">
        <f>IF(A18&lt;('2. Syöttöarvot ja tulokset'!$C$21+1),W17+C18+Y18-$V$6,NA())</f>
        <v>#N/A</v>
      </c>
      <c r="X18" s="4" t="str">
        <f>IF(A18&lt;('2. Syöttöarvot ja tulokset'!$C$21+1),'2. Syöttöarvot ja tulokset'!$C$79*(W17)," ")</f>
        <v xml:space="preserve"> </v>
      </c>
      <c r="Y18" s="4">
        <f t="shared" si="2"/>
        <v>0</v>
      </c>
      <c r="Z18" s="4" t="e">
        <f>IF(A18&lt;('2. Syöttöarvot ja tulokset'!$C$21+1),Z17+((C18-$V$6+Y18)/((1+$P$2)^A18)),NA())</f>
        <v>#N/A</v>
      </c>
      <c r="AA18" s="4" t="str">
        <f>IF(A18&lt;('2. Syöttöarvot ja tulokset'!$C$21+1),AA17+G18+I18+H18+T18-$V$6," ")</f>
        <v xml:space="preserve"> </v>
      </c>
      <c r="AB18" s="20" t="e">
        <f>IF(A18&lt;('2. Syöttöarvot ja tulokset'!$C$21+1),AA18/L18,NA())</f>
        <v>#N/A</v>
      </c>
      <c r="AC18" s="29" t="str">
        <f>IF(A18&lt;('2. Syöttöarvot ja tulokset'!$C$21+1),AC17+C18+Y18-$V$6," ")</f>
        <v xml:space="preserve"> </v>
      </c>
      <c r="AD18" s="20" t="e">
        <f>IF(A18&lt;('2. Syöttöarvot ja tulokset'!$C$21+1),AC18/L18,NA())</f>
        <v>#N/A</v>
      </c>
      <c r="AE18" t="str">
        <f>IF(A18&lt;('2. Syöttöarvot ja tulokset'!$C$21+1),-'2. Syöttöarvot ja tulokset'!$C$122*A18," ")</f>
        <v xml:space="preserve"> </v>
      </c>
      <c r="AF18" t="e">
        <f>IF(A18&lt;('2. Syöttöarvot ja tulokset'!$C$21+1),AE18/1000,NA())</f>
        <v>#N/A</v>
      </c>
    </row>
    <row r="19" spans="1:32" x14ac:dyDescent="0.35">
      <c r="A19">
        <f t="shared" si="0"/>
        <v>14</v>
      </c>
      <c r="B19" t="str">
        <f>IF(A19&lt;('2. Syöttöarvot ja tulokset'!$C$21+1),A19," ")</f>
        <v xml:space="preserve"> </v>
      </c>
      <c r="C19" s="4" t="str">
        <f>IF(A19&lt;('2. Syöttöarvot ja tulokset'!$C$21+1),'2. Syöttöarvot ja tulokset'!$C$99+'2. Syöttöarvot ja tulokset'!$C$101," ")</f>
        <v xml:space="preserve"> </v>
      </c>
      <c r="D19" s="4" t="e">
        <f>IF(A19&lt;('2. Syöttöarvot ja tulokset'!$C$21+1),D18+C19,NA())</f>
        <v>#N/A</v>
      </c>
      <c r="E19" s="4" t="str">
        <f>IF(A19&lt;('2. Syöttöarvot ja tulokset'!$C$21+1),C19/((1+$P$2)^A19)," ")</f>
        <v xml:space="preserve"> </v>
      </c>
      <c r="F19" s="4" t="str">
        <f>IF(B19&lt;('2. Syöttöarvot ja tulokset'!$C$21+1),F18+E19," ")</f>
        <v xml:space="preserve"> </v>
      </c>
      <c r="G19" s="4" t="str">
        <f>IF(A19&lt;('2. Syöttöarvot ja tulokset'!$C$21+1),G18*(1+'2. Syöttöarvot ja tulokset'!$C$46)," ")</f>
        <v xml:space="preserve"> </v>
      </c>
      <c r="H19" s="4" t="str">
        <f>IF(A19&lt;('2. Syöttöarvot ja tulokset'!$C$21+1),H18*(1+'2. Syöttöarvot ja tulokset'!$C$58)," ")</f>
        <v xml:space="preserve"> </v>
      </c>
      <c r="I19" s="4" t="str">
        <f>IF(A19&lt;('2. Syöttöarvot ja tulokset'!$C$21+1),I18*(1+'2. Syöttöarvot ja tulokset'!$C$34)," ")</f>
        <v xml:space="preserve"> </v>
      </c>
      <c r="J19" s="4" t="str">
        <f>IF(A19&lt;('2. Syöttöarvot ja tulokset'!$C$21+1),J18*(1+'2. Syöttöarvot ja tulokset'!$C$68)," ")</f>
        <v xml:space="preserve"> </v>
      </c>
      <c r="K19" s="4" t="e">
        <f>IF(A19&lt;('2. Syöttöarvot ja tulokset'!$C$21+1),K18+(G19+I19+H19+J19),NA())</f>
        <v>#N/A</v>
      </c>
      <c r="L19" s="4" t="e">
        <f>IF(A19&lt;('2. Syöttöarvot ja tulokset'!$C$21+1),L18,NA())</f>
        <v>#N/A</v>
      </c>
      <c r="M19" s="4" t="str">
        <f>IF(A19&lt;('2. Syöttöarvot ja tulokset'!$C$21+1),'2. Syöttöarvot ja tulokset'!$C$75*'2. Syöttöarvot ja tulokset'!$C$73," ")</f>
        <v xml:space="preserve"> </v>
      </c>
      <c r="N19" s="4" t="str">
        <f>IF(A19&lt;('2. Syöttöarvot ja tulokset'!$C$21+1),M19/((1+$P$2)^A19)," ")</f>
        <v xml:space="preserve"> </v>
      </c>
      <c r="O19" s="4" t="str">
        <f>IF(A19&lt;('2. Syöttöarvot ja tulokset'!$C$21+1),'2. Syöttöarvot ja tulokset'!$C$73*'2. Syöttöarvot ja tulokset'!$C$75+O18," ")</f>
        <v xml:space="preserve"> </v>
      </c>
      <c r="P19" s="4" t="str">
        <f>IF(A19&lt;('2. Syöttöarvot ja tulokset'!$C$21+1),(G19+I19+H19+J19)/((1+$P$2)^A19)," ")</f>
        <v xml:space="preserve"> </v>
      </c>
      <c r="Q19" s="4" t="str">
        <f>IF(A19&lt;('2. Syöttöarvot ja tulokset'!$C$21+1),Q18+P19," ")</f>
        <v xml:space="preserve"> </v>
      </c>
      <c r="R19" s="4" t="e">
        <f>IF(A19&lt;('2. Syöttöarvot ja tulokset'!$C$21+1),R18+G19+I19+H19+J19+T19-$V$6,NA())</f>
        <v>#N/A</v>
      </c>
      <c r="S19" s="4" t="str">
        <f>IF(A19&lt;('2. Syöttöarvot ja tulokset'!$C$21+1),'2. Syöttöarvot ja tulokset'!$C$79*(R18)," ")</f>
        <v xml:space="preserve"> </v>
      </c>
      <c r="T19" s="4">
        <f t="shared" si="1"/>
        <v>0</v>
      </c>
      <c r="U19" s="4" t="e">
        <f>IF(A19&lt;('2. Syöttöarvot ja tulokset'!$C$21+1),U18+((G19+I19+H19+J19-$V$6+T19)/((1+$P$2)^A19)),NA())</f>
        <v>#N/A</v>
      </c>
      <c r="V19" s="4" t="str">
        <f>IF(A19&lt;('2. Syöttöarvot ja tulokset'!$C$21+1),V18+('2. Syöttöarvot ja tulokset'!$C$75*'2. Syöttöarvot ja tulokset'!$C$73)," ")</f>
        <v xml:space="preserve"> </v>
      </c>
      <c r="W19" s="4" t="e">
        <f>IF(A19&lt;('2. Syöttöarvot ja tulokset'!$C$21+1),W18+C19+Y19-$V$6,NA())</f>
        <v>#N/A</v>
      </c>
      <c r="X19" s="4" t="str">
        <f>IF(A19&lt;('2. Syöttöarvot ja tulokset'!$C$21+1),'2. Syöttöarvot ja tulokset'!$C$79*(W18)," ")</f>
        <v xml:space="preserve"> </v>
      </c>
      <c r="Y19" s="4">
        <f t="shared" si="2"/>
        <v>0</v>
      </c>
      <c r="Z19" s="4" t="e">
        <f>IF(A19&lt;('2. Syöttöarvot ja tulokset'!$C$21+1),Z18+((C19-$V$6+Y19)/((1+$P$2)^A19)),NA())</f>
        <v>#N/A</v>
      </c>
      <c r="AA19" s="4" t="str">
        <f>IF(A19&lt;('2. Syöttöarvot ja tulokset'!$C$21+1),AA18+G19+I19+H19+T19-$V$6," ")</f>
        <v xml:space="preserve"> </v>
      </c>
      <c r="AB19" s="20" t="e">
        <f>IF(A19&lt;('2. Syöttöarvot ja tulokset'!$C$21+1),AA19/L19,NA())</f>
        <v>#N/A</v>
      </c>
      <c r="AC19" s="29" t="str">
        <f>IF(A19&lt;('2. Syöttöarvot ja tulokset'!$C$21+1),AC18+C19+Y19-$V$6," ")</f>
        <v xml:space="preserve"> </v>
      </c>
      <c r="AD19" s="20" t="e">
        <f>IF(A19&lt;('2. Syöttöarvot ja tulokset'!$C$21+1),AC19/L19,NA())</f>
        <v>#N/A</v>
      </c>
      <c r="AE19" t="str">
        <f>IF(A19&lt;('2. Syöttöarvot ja tulokset'!$C$21+1),-'2. Syöttöarvot ja tulokset'!$C$122*A19," ")</f>
        <v xml:space="preserve"> </v>
      </c>
      <c r="AF19" t="e">
        <f>IF(A19&lt;('2. Syöttöarvot ja tulokset'!$C$21+1),AE19/1000,NA())</f>
        <v>#N/A</v>
      </c>
    </row>
    <row r="20" spans="1:32" x14ac:dyDescent="0.35">
      <c r="A20">
        <f t="shared" si="0"/>
        <v>15</v>
      </c>
      <c r="B20" t="str">
        <f>IF(A20&lt;('2. Syöttöarvot ja tulokset'!$C$21+1),A20," ")</f>
        <v xml:space="preserve"> </v>
      </c>
      <c r="C20" s="4" t="str">
        <f>IF(A20&lt;('2. Syöttöarvot ja tulokset'!$C$21+1),'2. Syöttöarvot ja tulokset'!$C$99+'2. Syöttöarvot ja tulokset'!$C$101," ")</f>
        <v xml:space="preserve"> </v>
      </c>
      <c r="D20" s="4" t="e">
        <f>IF(A20&lt;('2. Syöttöarvot ja tulokset'!$C$21+1),D19+C20,NA())</f>
        <v>#N/A</v>
      </c>
      <c r="E20" s="4" t="str">
        <f>IF(A20&lt;('2. Syöttöarvot ja tulokset'!$C$21+1),C20/((1+$P$2)^A20)," ")</f>
        <v xml:space="preserve"> </v>
      </c>
      <c r="F20" s="4" t="str">
        <f>IF(B20&lt;('2. Syöttöarvot ja tulokset'!$C$21+1),F19+E20," ")</f>
        <v xml:space="preserve"> </v>
      </c>
      <c r="G20" s="4" t="str">
        <f>IF(A20&lt;('2. Syöttöarvot ja tulokset'!$C$21+1),G19*(1+'2. Syöttöarvot ja tulokset'!$C$46)," ")</f>
        <v xml:space="preserve"> </v>
      </c>
      <c r="H20" s="4" t="str">
        <f>IF(A20&lt;('2. Syöttöarvot ja tulokset'!$C$21+1),H19*(1+'2. Syöttöarvot ja tulokset'!$C$58)," ")</f>
        <v xml:space="preserve"> </v>
      </c>
      <c r="I20" s="4" t="str">
        <f>IF(A20&lt;('2. Syöttöarvot ja tulokset'!$C$21+1),I19*(1+'2. Syöttöarvot ja tulokset'!$C$34)," ")</f>
        <v xml:space="preserve"> </v>
      </c>
      <c r="J20" s="4" t="str">
        <f>IF(A20&lt;('2. Syöttöarvot ja tulokset'!$C$21+1),J19*(1+'2. Syöttöarvot ja tulokset'!$C$68)," ")</f>
        <v xml:space="preserve"> </v>
      </c>
      <c r="K20" s="4" t="e">
        <f>IF(A20&lt;('2. Syöttöarvot ja tulokset'!$C$21+1),K19+(G20+I20+H20+J20),NA())</f>
        <v>#N/A</v>
      </c>
      <c r="L20" s="4" t="e">
        <f>IF(A20&lt;('2. Syöttöarvot ja tulokset'!$C$21+1),L19,NA())</f>
        <v>#N/A</v>
      </c>
      <c r="M20" s="4" t="str">
        <f>IF(A20&lt;('2. Syöttöarvot ja tulokset'!$C$21+1),'2. Syöttöarvot ja tulokset'!$C$75*'2. Syöttöarvot ja tulokset'!$C$73," ")</f>
        <v xml:space="preserve"> </v>
      </c>
      <c r="N20" s="4" t="str">
        <f>IF(A20&lt;('2. Syöttöarvot ja tulokset'!$C$21+1),M20/((1+$P$2)^A20)," ")</f>
        <v xml:space="preserve"> </v>
      </c>
      <c r="O20" s="4" t="str">
        <f>IF(A20&lt;('2. Syöttöarvot ja tulokset'!$C$21+1),'2. Syöttöarvot ja tulokset'!$C$73*'2. Syöttöarvot ja tulokset'!$C$75+O19," ")</f>
        <v xml:space="preserve"> </v>
      </c>
      <c r="P20" s="4" t="str">
        <f>IF(A20&lt;('2. Syöttöarvot ja tulokset'!$C$21+1),(G20+I20+H20+J20)/((1+$P$2)^A20)," ")</f>
        <v xml:space="preserve"> </v>
      </c>
      <c r="Q20" s="4" t="str">
        <f>IF(A20&lt;('2. Syöttöarvot ja tulokset'!$C$21+1),Q19+P20," ")</f>
        <v xml:space="preserve"> </v>
      </c>
      <c r="R20" s="4" t="e">
        <f>IF(A20&lt;('2. Syöttöarvot ja tulokset'!$C$21+1),R19+G20+I20+H20+J20+T20-$V$6,NA())</f>
        <v>#N/A</v>
      </c>
      <c r="S20" s="4" t="str">
        <f>IF(A20&lt;('2. Syöttöarvot ja tulokset'!$C$21+1),'2. Syöttöarvot ja tulokset'!$C$79*(R19)," ")</f>
        <v xml:space="preserve"> </v>
      </c>
      <c r="T20" s="4">
        <f t="shared" si="1"/>
        <v>0</v>
      </c>
      <c r="U20" s="4" t="e">
        <f>IF(A20&lt;('2. Syöttöarvot ja tulokset'!$C$21+1),U19+((G20+I20+H20+J20-$V$6+T20)/((1+$P$2)^A20)),NA())</f>
        <v>#N/A</v>
      </c>
      <c r="V20" s="4" t="str">
        <f>IF(A20&lt;('2. Syöttöarvot ja tulokset'!$C$21+1),V19+('2. Syöttöarvot ja tulokset'!$C$75*'2. Syöttöarvot ja tulokset'!$C$73)," ")</f>
        <v xml:space="preserve"> </v>
      </c>
      <c r="W20" s="4" t="e">
        <f>IF(A20&lt;('2. Syöttöarvot ja tulokset'!$C$21+1),W19+C20+Y20-$V$6,NA())</f>
        <v>#N/A</v>
      </c>
      <c r="X20" s="4" t="str">
        <f>IF(A20&lt;('2. Syöttöarvot ja tulokset'!$C$21+1),'2. Syöttöarvot ja tulokset'!$C$79*(W19)," ")</f>
        <v xml:space="preserve"> </v>
      </c>
      <c r="Y20" s="4">
        <f t="shared" si="2"/>
        <v>0</v>
      </c>
      <c r="Z20" s="4" t="e">
        <f>IF(A20&lt;('2. Syöttöarvot ja tulokset'!$C$21+1),Z19+((C20-$V$6+Y20)/((1+$P$2)^A20)),NA())</f>
        <v>#N/A</v>
      </c>
      <c r="AA20" s="4" t="str">
        <f>IF(A20&lt;('2. Syöttöarvot ja tulokset'!$C$21+1),AA19+G20+I20+H20+T20-$V$6," ")</f>
        <v xml:space="preserve"> </v>
      </c>
      <c r="AB20" s="20" t="e">
        <f>IF(A20&lt;('2. Syöttöarvot ja tulokset'!$C$21+1),AA20/L20,NA())</f>
        <v>#N/A</v>
      </c>
      <c r="AC20" s="29" t="str">
        <f>IF(A20&lt;('2. Syöttöarvot ja tulokset'!$C$21+1),AC19+C20+Y20-$V$6," ")</f>
        <v xml:space="preserve"> </v>
      </c>
      <c r="AD20" s="20" t="e">
        <f>IF(A20&lt;('2. Syöttöarvot ja tulokset'!$C$21+1),AC20/L20,NA())</f>
        <v>#N/A</v>
      </c>
      <c r="AE20" t="str">
        <f>IF(A20&lt;('2. Syöttöarvot ja tulokset'!$C$21+1),-'2. Syöttöarvot ja tulokset'!$C$122*A20," ")</f>
        <v xml:space="preserve"> </v>
      </c>
      <c r="AF20" t="e">
        <f>IF(A20&lt;('2. Syöttöarvot ja tulokset'!$C$21+1),AE20/1000,NA())</f>
        <v>#N/A</v>
      </c>
    </row>
    <row r="21" spans="1:32" x14ac:dyDescent="0.35">
      <c r="A21">
        <f t="shared" si="0"/>
        <v>16</v>
      </c>
      <c r="B21" t="str">
        <f>IF(A21&lt;('2. Syöttöarvot ja tulokset'!$C$21+1),A21," ")</f>
        <v xml:space="preserve"> </v>
      </c>
      <c r="C21" s="4" t="str">
        <f>IF(A21&lt;('2. Syöttöarvot ja tulokset'!$C$21+1),'2. Syöttöarvot ja tulokset'!$C$99+'2. Syöttöarvot ja tulokset'!$C$101," ")</f>
        <v xml:space="preserve"> </v>
      </c>
      <c r="D21" s="4" t="e">
        <f>IF(A21&lt;('2. Syöttöarvot ja tulokset'!$C$21+1),D20+C21,NA())</f>
        <v>#N/A</v>
      </c>
      <c r="E21" s="4" t="str">
        <f>IF(A21&lt;('2. Syöttöarvot ja tulokset'!$C$21+1),C21/((1+$P$2)^A21)," ")</f>
        <v xml:space="preserve"> </v>
      </c>
      <c r="F21" s="4" t="str">
        <f>IF(B21&lt;('2. Syöttöarvot ja tulokset'!$C$21+1),F20+E21," ")</f>
        <v xml:space="preserve"> </v>
      </c>
      <c r="G21" s="4" t="str">
        <f>IF(A21&lt;('2. Syöttöarvot ja tulokset'!$C$21+1),G20*(1+'2. Syöttöarvot ja tulokset'!$C$46)," ")</f>
        <v xml:space="preserve"> </v>
      </c>
      <c r="H21" s="4" t="str">
        <f>IF(A21&lt;('2. Syöttöarvot ja tulokset'!$C$21+1),H20*(1+'2. Syöttöarvot ja tulokset'!$C$58)," ")</f>
        <v xml:space="preserve"> </v>
      </c>
      <c r="I21" s="4" t="str">
        <f>IF(A21&lt;('2. Syöttöarvot ja tulokset'!$C$21+1),I20*(1+'2. Syöttöarvot ja tulokset'!$C$34)," ")</f>
        <v xml:space="preserve"> </v>
      </c>
      <c r="J21" s="4" t="str">
        <f>IF(A21&lt;('2. Syöttöarvot ja tulokset'!$C$21+1),J20*(1+'2. Syöttöarvot ja tulokset'!$C$68)," ")</f>
        <v xml:space="preserve"> </v>
      </c>
      <c r="K21" s="4" t="e">
        <f>IF(A21&lt;('2. Syöttöarvot ja tulokset'!$C$21+1),K20+(G21+I21+H21+J21),NA())</f>
        <v>#N/A</v>
      </c>
      <c r="L21" s="4" t="e">
        <f>IF(A21&lt;('2. Syöttöarvot ja tulokset'!$C$21+1),L20,NA())</f>
        <v>#N/A</v>
      </c>
      <c r="M21" s="4" t="str">
        <f>IF(A21&lt;('2. Syöttöarvot ja tulokset'!$C$21+1),'2. Syöttöarvot ja tulokset'!$C$75*'2. Syöttöarvot ja tulokset'!$C$73," ")</f>
        <v xml:space="preserve"> </v>
      </c>
      <c r="N21" s="4" t="str">
        <f>IF(A21&lt;('2. Syöttöarvot ja tulokset'!$C$21+1),M21/((1+$P$2)^A21)," ")</f>
        <v xml:space="preserve"> </v>
      </c>
      <c r="O21" s="4" t="str">
        <f>IF(A21&lt;('2. Syöttöarvot ja tulokset'!$C$21+1),'2. Syöttöarvot ja tulokset'!$C$73*'2. Syöttöarvot ja tulokset'!$C$75+O20," ")</f>
        <v xml:space="preserve"> </v>
      </c>
      <c r="P21" s="4" t="str">
        <f>IF(A21&lt;('2. Syöttöarvot ja tulokset'!$C$21+1),(G21+I21+H21+J21)/((1+$P$2)^A21)," ")</f>
        <v xml:space="preserve"> </v>
      </c>
      <c r="Q21" s="4" t="str">
        <f>IF(A21&lt;('2. Syöttöarvot ja tulokset'!$C$21+1),Q20+P21," ")</f>
        <v xml:space="preserve"> </v>
      </c>
      <c r="R21" s="4" t="e">
        <f>IF(A21&lt;('2. Syöttöarvot ja tulokset'!$C$21+1),R20+G21+I21+H21+J21+T21-$V$6,NA())</f>
        <v>#N/A</v>
      </c>
      <c r="S21" s="4" t="str">
        <f>IF(A21&lt;('2. Syöttöarvot ja tulokset'!$C$21+1),'2. Syöttöarvot ja tulokset'!$C$79*(R20)," ")</f>
        <v xml:space="preserve"> </v>
      </c>
      <c r="T21" s="4">
        <f t="shared" si="1"/>
        <v>0</v>
      </c>
      <c r="U21" s="4" t="e">
        <f>IF(A21&lt;('2. Syöttöarvot ja tulokset'!$C$21+1),U20+((G21+I21+H21+J21-$V$6+T21)/((1+$P$2)^A21)),NA())</f>
        <v>#N/A</v>
      </c>
      <c r="V21" s="4" t="str">
        <f>IF(A21&lt;('2. Syöttöarvot ja tulokset'!$C$21+1),V20+('2. Syöttöarvot ja tulokset'!$C$75*'2. Syöttöarvot ja tulokset'!$C$73)," ")</f>
        <v xml:space="preserve"> </v>
      </c>
      <c r="W21" s="4" t="e">
        <f>IF(A21&lt;('2. Syöttöarvot ja tulokset'!$C$21+1),W20+C21+Y21-$V$6,NA())</f>
        <v>#N/A</v>
      </c>
      <c r="X21" s="4" t="str">
        <f>IF(A21&lt;('2. Syöttöarvot ja tulokset'!$C$21+1),'2. Syöttöarvot ja tulokset'!$C$79*(W20)," ")</f>
        <v xml:space="preserve"> </v>
      </c>
      <c r="Y21" s="4">
        <f t="shared" si="2"/>
        <v>0</v>
      </c>
      <c r="Z21" s="4" t="e">
        <f>IF(A21&lt;('2. Syöttöarvot ja tulokset'!$C$21+1),Z20+((C21-$V$6+Y21)/((1+$P$2)^A21)),NA())</f>
        <v>#N/A</v>
      </c>
      <c r="AA21" s="4" t="str">
        <f>IF(A21&lt;('2. Syöttöarvot ja tulokset'!$C$21+1),AA20+G21+I21+H21+T21-$V$6," ")</f>
        <v xml:space="preserve"> </v>
      </c>
      <c r="AB21" s="20" t="e">
        <f>IF(A21&lt;('2. Syöttöarvot ja tulokset'!$C$21+1),AA21/L21,NA())</f>
        <v>#N/A</v>
      </c>
      <c r="AC21" s="29" t="str">
        <f>IF(A21&lt;('2. Syöttöarvot ja tulokset'!$C$21+1),AC20+C21+Y21-$V$6," ")</f>
        <v xml:space="preserve"> </v>
      </c>
      <c r="AD21" s="20" t="e">
        <f>IF(A21&lt;('2. Syöttöarvot ja tulokset'!$C$21+1),AC21/L21,NA())</f>
        <v>#N/A</v>
      </c>
      <c r="AE21" t="str">
        <f>IF(A21&lt;('2. Syöttöarvot ja tulokset'!$C$21+1),-'2. Syöttöarvot ja tulokset'!$C$122*A21," ")</f>
        <v xml:space="preserve"> </v>
      </c>
      <c r="AF21" t="e">
        <f>IF(A21&lt;('2. Syöttöarvot ja tulokset'!$C$21+1),AE21/1000,NA())</f>
        <v>#N/A</v>
      </c>
    </row>
    <row r="22" spans="1:32" x14ac:dyDescent="0.35">
      <c r="A22">
        <f t="shared" si="0"/>
        <v>17</v>
      </c>
      <c r="B22" t="str">
        <f>IF(A22&lt;('2. Syöttöarvot ja tulokset'!$C$21+1),A22," ")</f>
        <v xml:space="preserve"> </v>
      </c>
      <c r="C22" s="4" t="str">
        <f>IF(A22&lt;('2. Syöttöarvot ja tulokset'!$C$21+1),'2. Syöttöarvot ja tulokset'!$C$99+'2. Syöttöarvot ja tulokset'!$C$101," ")</f>
        <v xml:space="preserve"> </v>
      </c>
      <c r="D22" s="4" t="e">
        <f>IF(A22&lt;('2. Syöttöarvot ja tulokset'!$C$21+1),D21+C22,NA())</f>
        <v>#N/A</v>
      </c>
      <c r="E22" s="4" t="str">
        <f>IF(A22&lt;('2. Syöttöarvot ja tulokset'!$C$21+1),C22/((1+$P$2)^A22)," ")</f>
        <v xml:space="preserve"> </v>
      </c>
      <c r="F22" s="4" t="str">
        <f>IF(B22&lt;('2. Syöttöarvot ja tulokset'!$C$21+1),F21+E22," ")</f>
        <v xml:space="preserve"> </v>
      </c>
      <c r="G22" s="4" t="str">
        <f>IF(A22&lt;('2. Syöttöarvot ja tulokset'!$C$21+1),G21*(1+'2. Syöttöarvot ja tulokset'!$C$46)," ")</f>
        <v xml:space="preserve"> </v>
      </c>
      <c r="H22" s="4" t="str">
        <f>IF(A22&lt;('2. Syöttöarvot ja tulokset'!$C$21+1),H21*(1+'2. Syöttöarvot ja tulokset'!$C$58)," ")</f>
        <v xml:space="preserve"> </v>
      </c>
      <c r="I22" s="4" t="str">
        <f>IF(A22&lt;('2. Syöttöarvot ja tulokset'!$C$21+1),I21*(1+'2. Syöttöarvot ja tulokset'!$C$34)," ")</f>
        <v xml:space="preserve"> </v>
      </c>
      <c r="J22" s="4" t="str">
        <f>IF(A22&lt;('2. Syöttöarvot ja tulokset'!$C$21+1),J21*(1+'2. Syöttöarvot ja tulokset'!$C$68)," ")</f>
        <v xml:space="preserve"> </v>
      </c>
      <c r="K22" s="4" t="e">
        <f>IF(A22&lt;('2. Syöttöarvot ja tulokset'!$C$21+1),K21+(G22+I22+H22+J22),NA())</f>
        <v>#N/A</v>
      </c>
      <c r="L22" s="4" t="e">
        <f>IF(A22&lt;('2. Syöttöarvot ja tulokset'!$C$21+1),L21,NA())</f>
        <v>#N/A</v>
      </c>
      <c r="M22" s="4" t="str">
        <f>IF(A22&lt;('2. Syöttöarvot ja tulokset'!$C$21+1),'2. Syöttöarvot ja tulokset'!$C$75*'2. Syöttöarvot ja tulokset'!$C$73," ")</f>
        <v xml:space="preserve"> </v>
      </c>
      <c r="N22" s="4" t="str">
        <f>IF(A22&lt;('2. Syöttöarvot ja tulokset'!$C$21+1),M22/((1+$P$2)^A22)," ")</f>
        <v xml:space="preserve"> </v>
      </c>
      <c r="O22" s="4" t="str">
        <f>IF(A22&lt;('2. Syöttöarvot ja tulokset'!$C$21+1),'2. Syöttöarvot ja tulokset'!$C$73*'2. Syöttöarvot ja tulokset'!$C$75+O21," ")</f>
        <v xml:space="preserve"> </v>
      </c>
      <c r="P22" s="4" t="str">
        <f>IF(A22&lt;('2. Syöttöarvot ja tulokset'!$C$21+1),(G22+I22+H22+J22)/((1+$P$2)^A22)," ")</f>
        <v xml:space="preserve"> </v>
      </c>
      <c r="Q22" s="4" t="str">
        <f>IF(A22&lt;('2. Syöttöarvot ja tulokset'!$C$21+1),Q21+P22," ")</f>
        <v xml:space="preserve"> </v>
      </c>
      <c r="R22" s="4" t="e">
        <f>IF(A22&lt;('2. Syöttöarvot ja tulokset'!$C$21+1),R21+G22+I22+H22+J22+T22-$V$6,NA())</f>
        <v>#N/A</v>
      </c>
      <c r="S22" s="4" t="str">
        <f>IF(A22&lt;('2. Syöttöarvot ja tulokset'!$C$21+1),'2. Syöttöarvot ja tulokset'!$C$79*(R21)," ")</f>
        <v xml:space="preserve"> </v>
      </c>
      <c r="T22" s="4">
        <f t="shared" si="1"/>
        <v>0</v>
      </c>
      <c r="U22" s="4" t="e">
        <f>IF(A22&lt;('2. Syöttöarvot ja tulokset'!$C$21+1),U21+((G22+I22+H22+J22-$V$6+T22)/((1+$P$2)^A22)),NA())</f>
        <v>#N/A</v>
      </c>
      <c r="V22" s="4" t="str">
        <f>IF(A22&lt;('2. Syöttöarvot ja tulokset'!$C$21+1),V21+('2. Syöttöarvot ja tulokset'!$C$75*'2. Syöttöarvot ja tulokset'!$C$73)," ")</f>
        <v xml:space="preserve"> </v>
      </c>
      <c r="W22" s="4" t="e">
        <f>IF(A22&lt;('2. Syöttöarvot ja tulokset'!$C$21+1),W21+C22+Y22-$V$6,NA())</f>
        <v>#N/A</v>
      </c>
      <c r="X22" s="4" t="str">
        <f>IF(A22&lt;('2. Syöttöarvot ja tulokset'!$C$21+1),'2. Syöttöarvot ja tulokset'!$C$79*(W21)," ")</f>
        <v xml:space="preserve"> </v>
      </c>
      <c r="Y22" s="4">
        <f t="shared" si="2"/>
        <v>0</v>
      </c>
      <c r="Z22" s="4" t="e">
        <f>IF(A22&lt;('2. Syöttöarvot ja tulokset'!$C$21+1),Z21+((C22-$V$6+Y22)/((1+$P$2)^A22)),NA())</f>
        <v>#N/A</v>
      </c>
      <c r="AA22" s="4" t="str">
        <f>IF(A22&lt;('2. Syöttöarvot ja tulokset'!$C$21+1),AA21+G22+I22+H22+T22-$V$6," ")</f>
        <v xml:space="preserve"> </v>
      </c>
      <c r="AB22" s="20" t="e">
        <f>IF(A22&lt;('2. Syöttöarvot ja tulokset'!$C$21+1),AA22/L22,NA())</f>
        <v>#N/A</v>
      </c>
      <c r="AC22" s="29" t="str">
        <f>IF(A22&lt;('2. Syöttöarvot ja tulokset'!$C$21+1),AC21+C22+Y22-$V$6," ")</f>
        <v xml:space="preserve"> </v>
      </c>
      <c r="AD22" s="20" t="e">
        <f>IF(A22&lt;('2. Syöttöarvot ja tulokset'!$C$21+1),AC22/L22,NA())</f>
        <v>#N/A</v>
      </c>
      <c r="AE22" t="str">
        <f>IF(A22&lt;('2. Syöttöarvot ja tulokset'!$C$21+1),-'2. Syöttöarvot ja tulokset'!$C$122*A22," ")</f>
        <v xml:space="preserve"> </v>
      </c>
      <c r="AF22" t="e">
        <f>IF(A22&lt;('2. Syöttöarvot ja tulokset'!$C$21+1),AE22/1000,NA())</f>
        <v>#N/A</v>
      </c>
    </row>
    <row r="23" spans="1:32" x14ac:dyDescent="0.35">
      <c r="A23">
        <f t="shared" si="0"/>
        <v>18</v>
      </c>
      <c r="B23" t="str">
        <f>IF(A23&lt;('2. Syöttöarvot ja tulokset'!$C$21+1),A23," ")</f>
        <v xml:space="preserve"> </v>
      </c>
      <c r="C23" s="4" t="str">
        <f>IF(A23&lt;('2. Syöttöarvot ja tulokset'!$C$21+1),'2. Syöttöarvot ja tulokset'!$C$99+'2. Syöttöarvot ja tulokset'!$C$101," ")</f>
        <v xml:space="preserve"> </v>
      </c>
      <c r="D23" s="4" t="e">
        <f>IF(A23&lt;('2. Syöttöarvot ja tulokset'!$C$21+1),D22+C23,NA())</f>
        <v>#N/A</v>
      </c>
      <c r="E23" s="4" t="str">
        <f>IF(A23&lt;('2. Syöttöarvot ja tulokset'!$C$21+1),C23/((1+$P$2)^A23)," ")</f>
        <v xml:space="preserve"> </v>
      </c>
      <c r="F23" s="4" t="str">
        <f>IF(B23&lt;('2. Syöttöarvot ja tulokset'!$C$21+1),F22+E23," ")</f>
        <v xml:space="preserve"> </v>
      </c>
      <c r="G23" s="4" t="str">
        <f>IF(A23&lt;('2. Syöttöarvot ja tulokset'!$C$21+1),G22*(1+'2. Syöttöarvot ja tulokset'!$C$46)," ")</f>
        <v xml:space="preserve"> </v>
      </c>
      <c r="H23" s="4" t="str">
        <f>IF(A23&lt;('2. Syöttöarvot ja tulokset'!$C$21+1),H22*(1+'2. Syöttöarvot ja tulokset'!$C$58)," ")</f>
        <v xml:space="preserve"> </v>
      </c>
      <c r="I23" s="4" t="str">
        <f>IF(A23&lt;('2. Syöttöarvot ja tulokset'!$C$21+1),I22*(1+'2. Syöttöarvot ja tulokset'!$C$34)," ")</f>
        <v xml:space="preserve"> </v>
      </c>
      <c r="J23" s="4" t="str">
        <f>IF(A23&lt;('2. Syöttöarvot ja tulokset'!$C$21+1),J22*(1+'2. Syöttöarvot ja tulokset'!$C$68)," ")</f>
        <v xml:space="preserve"> </v>
      </c>
      <c r="K23" s="4" t="e">
        <f>IF(A23&lt;('2. Syöttöarvot ja tulokset'!$C$21+1),K22+(G23+I23+H23+J23),NA())</f>
        <v>#N/A</v>
      </c>
      <c r="L23" s="4" t="e">
        <f>IF(A23&lt;('2. Syöttöarvot ja tulokset'!$C$21+1),L22,NA())</f>
        <v>#N/A</v>
      </c>
      <c r="M23" s="4" t="str">
        <f>IF(A23&lt;('2. Syöttöarvot ja tulokset'!$C$21+1),'2. Syöttöarvot ja tulokset'!$C$75*'2. Syöttöarvot ja tulokset'!$C$73," ")</f>
        <v xml:space="preserve"> </v>
      </c>
      <c r="N23" s="4" t="str">
        <f>IF(A23&lt;('2. Syöttöarvot ja tulokset'!$C$21+1),M23/((1+$P$2)^A23)," ")</f>
        <v xml:space="preserve"> </v>
      </c>
      <c r="O23" s="4" t="str">
        <f>IF(A23&lt;('2. Syöttöarvot ja tulokset'!$C$21+1),'2. Syöttöarvot ja tulokset'!$C$73*'2. Syöttöarvot ja tulokset'!$C$75+O22," ")</f>
        <v xml:space="preserve"> </v>
      </c>
      <c r="P23" s="4" t="str">
        <f>IF(A23&lt;('2. Syöttöarvot ja tulokset'!$C$21+1),(G23+I23+H23+J23)/((1+$P$2)^A23)," ")</f>
        <v xml:space="preserve"> </v>
      </c>
      <c r="Q23" s="4" t="str">
        <f>IF(A23&lt;('2. Syöttöarvot ja tulokset'!$C$21+1),Q22+P23," ")</f>
        <v xml:space="preserve"> </v>
      </c>
      <c r="R23" s="4" t="e">
        <f>IF(A23&lt;('2. Syöttöarvot ja tulokset'!$C$21+1),R22+G23+I23+H23+J23+T23-$V$6,NA())</f>
        <v>#N/A</v>
      </c>
      <c r="S23" s="4" t="str">
        <f>IF(A23&lt;('2. Syöttöarvot ja tulokset'!$C$21+1),'2. Syöttöarvot ja tulokset'!$C$79*(R22)," ")</f>
        <v xml:space="preserve"> </v>
      </c>
      <c r="T23" s="4">
        <f t="shared" si="1"/>
        <v>0</v>
      </c>
      <c r="U23" s="4" t="e">
        <f>IF(A23&lt;('2. Syöttöarvot ja tulokset'!$C$21+1),U22+((G23+I23+H23+J23-$V$6+T23)/((1+$P$2)^A23)),NA())</f>
        <v>#N/A</v>
      </c>
      <c r="V23" s="4" t="str">
        <f>IF(A23&lt;('2. Syöttöarvot ja tulokset'!$C$21+1),V22+('2. Syöttöarvot ja tulokset'!$C$75*'2. Syöttöarvot ja tulokset'!$C$73)," ")</f>
        <v xml:space="preserve"> </v>
      </c>
      <c r="W23" s="4" t="e">
        <f>IF(A23&lt;('2. Syöttöarvot ja tulokset'!$C$21+1),W22+C23+Y23-$V$6,NA())</f>
        <v>#N/A</v>
      </c>
      <c r="X23" s="4" t="str">
        <f>IF(A23&lt;('2. Syöttöarvot ja tulokset'!$C$21+1),'2. Syöttöarvot ja tulokset'!$C$79*(W22)," ")</f>
        <v xml:space="preserve"> </v>
      </c>
      <c r="Y23" s="4">
        <f t="shared" si="2"/>
        <v>0</v>
      </c>
      <c r="Z23" s="4" t="e">
        <f>IF(A23&lt;('2. Syöttöarvot ja tulokset'!$C$21+1),Z22+((C23-$V$6+Y23)/((1+$P$2)^A23)),NA())</f>
        <v>#N/A</v>
      </c>
      <c r="AA23" s="4" t="str">
        <f>IF(A23&lt;('2. Syöttöarvot ja tulokset'!$C$21+1),AA22+G23+I23+H23+T23-$V$6," ")</f>
        <v xml:space="preserve"> </v>
      </c>
      <c r="AB23" s="20" t="e">
        <f>IF(A23&lt;('2. Syöttöarvot ja tulokset'!$C$21+1),AA23/L23,NA())</f>
        <v>#N/A</v>
      </c>
      <c r="AC23" s="29" t="str">
        <f>IF(A23&lt;('2. Syöttöarvot ja tulokset'!$C$21+1),AC22+C23+Y23-$V$6," ")</f>
        <v xml:space="preserve"> </v>
      </c>
      <c r="AD23" s="20" t="e">
        <f>IF(A23&lt;('2. Syöttöarvot ja tulokset'!$C$21+1),AC23/L23,NA())</f>
        <v>#N/A</v>
      </c>
      <c r="AE23" t="str">
        <f>IF(A23&lt;('2. Syöttöarvot ja tulokset'!$C$21+1),-'2. Syöttöarvot ja tulokset'!$C$122*A23," ")</f>
        <v xml:space="preserve"> </v>
      </c>
      <c r="AF23" t="e">
        <f>IF(A23&lt;('2. Syöttöarvot ja tulokset'!$C$21+1),AE23/1000,NA())</f>
        <v>#N/A</v>
      </c>
    </row>
    <row r="24" spans="1:32" x14ac:dyDescent="0.35">
      <c r="A24">
        <f t="shared" si="0"/>
        <v>19</v>
      </c>
      <c r="B24" t="str">
        <f>IF(A24&lt;('2. Syöttöarvot ja tulokset'!$C$21+1),A24," ")</f>
        <v xml:space="preserve"> </v>
      </c>
      <c r="C24" s="4" t="str">
        <f>IF(A24&lt;('2. Syöttöarvot ja tulokset'!$C$21+1),'2. Syöttöarvot ja tulokset'!$C$99+'2. Syöttöarvot ja tulokset'!$C$101," ")</f>
        <v xml:space="preserve"> </v>
      </c>
      <c r="D24" s="4" t="e">
        <f>IF(A24&lt;('2. Syöttöarvot ja tulokset'!$C$21+1),D23+C24,NA())</f>
        <v>#N/A</v>
      </c>
      <c r="E24" s="4" t="str">
        <f>IF(A24&lt;('2. Syöttöarvot ja tulokset'!$C$21+1),C24/((1+$P$2)^A24)," ")</f>
        <v xml:space="preserve"> </v>
      </c>
      <c r="F24" s="4" t="str">
        <f>IF(B24&lt;('2. Syöttöarvot ja tulokset'!$C$21+1),F23+E24," ")</f>
        <v xml:space="preserve"> </v>
      </c>
      <c r="G24" s="4" t="str">
        <f>IF(A24&lt;('2. Syöttöarvot ja tulokset'!$C$21+1),G23*(1+'2. Syöttöarvot ja tulokset'!$C$46)," ")</f>
        <v xml:space="preserve"> </v>
      </c>
      <c r="H24" s="4" t="str">
        <f>IF(A24&lt;('2. Syöttöarvot ja tulokset'!$C$21+1),H23*(1+'2. Syöttöarvot ja tulokset'!$C$58)," ")</f>
        <v xml:space="preserve"> </v>
      </c>
      <c r="I24" s="4" t="str">
        <f>IF(A24&lt;('2. Syöttöarvot ja tulokset'!$C$21+1),I23*(1+'2. Syöttöarvot ja tulokset'!$C$34)," ")</f>
        <v xml:space="preserve"> </v>
      </c>
      <c r="J24" s="4" t="str">
        <f>IF(A24&lt;('2. Syöttöarvot ja tulokset'!$C$21+1),J23*(1+'2. Syöttöarvot ja tulokset'!$C$68)," ")</f>
        <v xml:space="preserve"> </v>
      </c>
      <c r="K24" s="4" t="e">
        <f>IF(A24&lt;('2. Syöttöarvot ja tulokset'!$C$21+1),K23+(G24+I24+H24+J24),NA())</f>
        <v>#N/A</v>
      </c>
      <c r="L24" s="4" t="e">
        <f>IF(A24&lt;('2. Syöttöarvot ja tulokset'!$C$21+1),L23,NA())</f>
        <v>#N/A</v>
      </c>
      <c r="M24" s="4" t="str">
        <f>IF(A24&lt;('2. Syöttöarvot ja tulokset'!$C$21+1),'2. Syöttöarvot ja tulokset'!$C$75*'2. Syöttöarvot ja tulokset'!$C$73," ")</f>
        <v xml:space="preserve"> </v>
      </c>
      <c r="N24" s="4" t="str">
        <f>IF(A24&lt;('2. Syöttöarvot ja tulokset'!$C$21+1),M24/((1+$P$2)^A24)," ")</f>
        <v xml:space="preserve"> </v>
      </c>
      <c r="O24" s="4" t="str">
        <f>IF(A24&lt;('2. Syöttöarvot ja tulokset'!$C$21+1),'2. Syöttöarvot ja tulokset'!$C$73*'2. Syöttöarvot ja tulokset'!$C$75+O23," ")</f>
        <v xml:space="preserve"> </v>
      </c>
      <c r="P24" s="4" t="str">
        <f>IF(A24&lt;('2. Syöttöarvot ja tulokset'!$C$21+1),(G24+I24+H24+J24)/((1+$P$2)^A24)," ")</f>
        <v xml:space="preserve"> </v>
      </c>
      <c r="Q24" s="4" t="str">
        <f>IF(A24&lt;('2. Syöttöarvot ja tulokset'!$C$21+1),Q23+P24," ")</f>
        <v xml:space="preserve"> </v>
      </c>
      <c r="R24" s="4" t="e">
        <f>IF(A24&lt;('2. Syöttöarvot ja tulokset'!$C$21+1),R23+G24+I24+H24+J24+T24-$V$6,NA())</f>
        <v>#N/A</v>
      </c>
      <c r="S24" s="4" t="str">
        <f>IF(A24&lt;('2. Syöttöarvot ja tulokset'!$C$21+1),'2. Syöttöarvot ja tulokset'!$C$79*(R23)," ")</f>
        <v xml:space="preserve"> </v>
      </c>
      <c r="T24" s="4">
        <f t="shared" si="1"/>
        <v>0</v>
      </c>
      <c r="U24" s="4" t="e">
        <f>IF(A24&lt;('2. Syöttöarvot ja tulokset'!$C$21+1),U23+((G24+I24+H24+J24-$V$6+T24)/((1+$P$2)^A24)),NA())</f>
        <v>#N/A</v>
      </c>
      <c r="V24" s="4" t="str">
        <f>IF(A24&lt;('2. Syöttöarvot ja tulokset'!$C$21+1),V23+('2. Syöttöarvot ja tulokset'!$C$75*'2. Syöttöarvot ja tulokset'!$C$73)," ")</f>
        <v xml:space="preserve"> </v>
      </c>
      <c r="W24" s="4" t="e">
        <f>IF(A24&lt;('2. Syöttöarvot ja tulokset'!$C$21+1),W23+C24+Y24-$V$6,NA())</f>
        <v>#N/A</v>
      </c>
      <c r="X24" s="4" t="str">
        <f>IF(A24&lt;('2. Syöttöarvot ja tulokset'!$C$21+1),'2. Syöttöarvot ja tulokset'!$C$79*(W23)," ")</f>
        <v xml:space="preserve"> </v>
      </c>
      <c r="Y24" s="4">
        <f t="shared" si="2"/>
        <v>0</v>
      </c>
      <c r="Z24" s="4" t="e">
        <f>IF(A24&lt;('2. Syöttöarvot ja tulokset'!$C$21+1),Z23+((C24-$V$6+Y24)/((1+$P$2)^A24)),NA())</f>
        <v>#N/A</v>
      </c>
      <c r="AA24" s="4" t="str">
        <f>IF(A24&lt;('2. Syöttöarvot ja tulokset'!$C$21+1),AA23+G24+I24+H24+T24-$V$6," ")</f>
        <v xml:space="preserve"> </v>
      </c>
      <c r="AB24" s="20" t="e">
        <f>IF(A24&lt;('2. Syöttöarvot ja tulokset'!$C$21+1),AA24/L24,NA())</f>
        <v>#N/A</v>
      </c>
      <c r="AC24" s="29" t="str">
        <f>IF(A24&lt;('2. Syöttöarvot ja tulokset'!$C$21+1),AC23+C24+Y24-$V$6," ")</f>
        <v xml:space="preserve"> </v>
      </c>
      <c r="AD24" s="20" t="e">
        <f>IF(A24&lt;('2. Syöttöarvot ja tulokset'!$C$21+1),AC24/L24,NA())</f>
        <v>#N/A</v>
      </c>
      <c r="AE24" t="str">
        <f>IF(A24&lt;('2. Syöttöarvot ja tulokset'!$C$21+1),-'2. Syöttöarvot ja tulokset'!$C$122*A24," ")</f>
        <v xml:space="preserve"> </v>
      </c>
      <c r="AF24" t="e">
        <f>IF(A24&lt;('2. Syöttöarvot ja tulokset'!$C$21+1),AE24/1000,NA())</f>
        <v>#N/A</v>
      </c>
    </row>
    <row r="25" spans="1:32" x14ac:dyDescent="0.35">
      <c r="A25">
        <f t="shared" si="0"/>
        <v>20</v>
      </c>
      <c r="B25" t="str">
        <f>IF(A25&lt;('2. Syöttöarvot ja tulokset'!$C$21+1),A25," ")</f>
        <v xml:space="preserve"> </v>
      </c>
      <c r="C25" s="4" t="str">
        <f>IF(A25&lt;('2. Syöttöarvot ja tulokset'!$C$21+1),'2. Syöttöarvot ja tulokset'!$C$99+'2. Syöttöarvot ja tulokset'!$C$101," ")</f>
        <v xml:space="preserve"> </v>
      </c>
      <c r="D25" s="4" t="e">
        <f>IF(A25&lt;('2. Syöttöarvot ja tulokset'!$C$21+1),D24+C25,NA())</f>
        <v>#N/A</v>
      </c>
      <c r="E25" s="4" t="str">
        <f>IF(A25&lt;('2. Syöttöarvot ja tulokset'!$C$21+1),C25/((1+$P$2)^A25)," ")</f>
        <v xml:space="preserve"> </v>
      </c>
      <c r="F25" s="4" t="str">
        <f>IF(B25&lt;('2. Syöttöarvot ja tulokset'!$C$21+1),F24+E25," ")</f>
        <v xml:space="preserve"> </v>
      </c>
      <c r="G25" s="4" t="str">
        <f>IF(A25&lt;('2. Syöttöarvot ja tulokset'!$C$21+1),G24*(1+'2. Syöttöarvot ja tulokset'!$C$46)," ")</f>
        <v xml:space="preserve"> </v>
      </c>
      <c r="H25" s="4" t="str">
        <f>IF(A25&lt;('2. Syöttöarvot ja tulokset'!$C$21+1),H24*(1+'2. Syöttöarvot ja tulokset'!$C$58)," ")</f>
        <v xml:space="preserve"> </v>
      </c>
      <c r="I25" s="4" t="str">
        <f>IF(A25&lt;('2. Syöttöarvot ja tulokset'!$C$21+1),I24*(1+'2. Syöttöarvot ja tulokset'!$C$34)," ")</f>
        <v xml:space="preserve"> </v>
      </c>
      <c r="J25" s="4" t="str">
        <f>IF(A25&lt;('2. Syöttöarvot ja tulokset'!$C$21+1),J24*(1+'2. Syöttöarvot ja tulokset'!$C$68)," ")</f>
        <v xml:space="preserve"> </v>
      </c>
      <c r="K25" s="4" t="e">
        <f>IF(A25&lt;('2. Syöttöarvot ja tulokset'!$C$21+1),K24+(G25+I25+H25+J25),NA())</f>
        <v>#N/A</v>
      </c>
      <c r="L25" s="4" t="e">
        <f>IF(A25&lt;('2. Syöttöarvot ja tulokset'!$C$21+1),L24,NA())</f>
        <v>#N/A</v>
      </c>
      <c r="M25" s="4" t="str">
        <f>IF(A25&lt;('2. Syöttöarvot ja tulokset'!$C$21+1),'2. Syöttöarvot ja tulokset'!$C$75*'2. Syöttöarvot ja tulokset'!$C$73," ")</f>
        <v xml:space="preserve"> </v>
      </c>
      <c r="N25" s="4" t="str">
        <f>IF(A25&lt;('2. Syöttöarvot ja tulokset'!$C$21+1),M25/((1+$P$2)^A25)," ")</f>
        <v xml:space="preserve"> </v>
      </c>
      <c r="O25" s="4" t="str">
        <f>IF(A25&lt;('2. Syöttöarvot ja tulokset'!$C$21+1),'2. Syöttöarvot ja tulokset'!$C$73*'2. Syöttöarvot ja tulokset'!$C$75+O24," ")</f>
        <v xml:space="preserve"> </v>
      </c>
      <c r="P25" s="4" t="str">
        <f>IF(A25&lt;('2. Syöttöarvot ja tulokset'!$C$21+1),(G25+I25+H25+J25)/((1+$P$2)^A25)," ")</f>
        <v xml:space="preserve"> </v>
      </c>
      <c r="Q25" s="4" t="str">
        <f>IF(A25&lt;('2. Syöttöarvot ja tulokset'!$C$21+1),Q24+P25," ")</f>
        <v xml:space="preserve"> </v>
      </c>
      <c r="R25" s="4" t="e">
        <f>IF(A25&lt;('2. Syöttöarvot ja tulokset'!$C$21+1),R24+G25+I25+H25+J25+T25-$V$6,NA())</f>
        <v>#N/A</v>
      </c>
      <c r="S25" s="4" t="str">
        <f>IF(A25&lt;('2. Syöttöarvot ja tulokset'!$C$21+1),'2. Syöttöarvot ja tulokset'!$C$79*(R24)," ")</f>
        <v xml:space="preserve"> </v>
      </c>
      <c r="T25" s="4">
        <f t="shared" si="1"/>
        <v>0</v>
      </c>
      <c r="U25" s="4" t="e">
        <f>IF(A25&lt;('2. Syöttöarvot ja tulokset'!$C$21+1),U24+((G25+I25+H25+J25-$V$6+T25)/((1+$P$2)^A25)),NA())</f>
        <v>#N/A</v>
      </c>
      <c r="V25" s="4" t="str">
        <f>IF(A25&lt;('2. Syöttöarvot ja tulokset'!$C$21+1),V24+('2. Syöttöarvot ja tulokset'!$C$75*'2. Syöttöarvot ja tulokset'!$C$73)," ")</f>
        <v xml:space="preserve"> </v>
      </c>
      <c r="W25" s="4" t="e">
        <f>IF(A25&lt;('2. Syöttöarvot ja tulokset'!$C$21+1),W24+C25+Y25-$V$6,NA())</f>
        <v>#N/A</v>
      </c>
      <c r="X25" s="4" t="str">
        <f>IF(A25&lt;('2. Syöttöarvot ja tulokset'!$C$21+1),'2. Syöttöarvot ja tulokset'!$C$79*(W24)," ")</f>
        <v xml:space="preserve"> </v>
      </c>
      <c r="Y25" s="4">
        <f t="shared" si="2"/>
        <v>0</v>
      </c>
      <c r="Z25" s="4" t="e">
        <f>IF(A25&lt;('2. Syöttöarvot ja tulokset'!$C$21+1),Z24+((C25-$V$6+Y25)/((1+$P$2)^A25)),NA())</f>
        <v>#N/A</v>
      </c>
      <c r="AA25" s="4" t="str">
        <f>IF(A25&lt;('2. Syöttöarvot ja tulokset'!$C$21+1),AA24+G25+I25+H25+T25-$V$6," ")</f>
        <v xml:space="preserve"> </v>
      </c>
      <c r="AB25" s="20" t="e">
        <f>IF(A25&lt;('2. Syöttöarvot ja tulokset'!$C$21+1),AA25/L25,NA())</f>
        <v>#N/A</v>
      </c>
      <c r="AC25" s="29" t="str">
        <f>IF(A25&lt;('2. Syöttöarvot ja tulokset'!$C$21+1),AC24+C25+Y25-$V$6," ")</f>
        <v xml:space="preserve"> </v>
      </c>
      <c r="AD25" s="20" t="e">
        <f>IF(A25&lt;('2. Syöttöarvot ja tulokset'!$C$21+1),AC25/L25,NA())</f>
        <v>#N/A</v>
      </c>
      <c r="AE25" t="str">
        <f>IF(A25&lt;('2. Syöttöarvot ja tulokset'!$C$21+1),-'2. Syöttöarvot ja tulokset'!$C$122*A25," ")</f>
        <v xml:space="preserve"> </v>
      </c>
      <c r="AF25" t="e">
        <f>IF(A25&lt;('2. Syöttöarvot ja tulokset'!$C$21+1),AE25/1000,NA())</f>
        <v>#N/A</v>
      </c>
    </row>
    <row r="26" spans="1:32" x14ac:dyDescent="0.35">
      <c r="A26">
        <f t="shared" si="0"/>
        <v>21</v>
      </c>
      <c r="B26" t="str">
        <f>IF(A26&lt;('2. Syöttöarvot ja tulokset'!$C$21+1),A26," ")</f>
        <v xml:space="preserve"> </v>
      </c>
      <c r="C26" s="4" t="str">
        <f>IF(A26&lt;('2. Syöttöarvot ja tulokset'!$C$21+1),'2. Syöttöarvot ja tulokset'!$C$99+'2. Syöttöarvot ja tulokset'!$C$101," ")</f>
        <v xml:space="preserve"> </v>
      </c>
      <c r="D26" s="4" t="e">
        <f>IF(A26&lt;('2. Syöttöarvot ja tulokset'!$C$21+1),D25+C26,NA())</f>
        <v>#N/A</v>
      </c>
      <c r="E26" s="4" t="str">
        <f>IF(A26&lt;('2. Syöttöarvot ja tulokset'!$C$21+1),C26/((1+$P$2)^A26)," ")</f>
        <v xml:space="preserve"> </v>
      </c>
      <c r="F26" s="4" t="str">
        <f>IF(B26&lt;('2. Syöttöarvot ja tulokset'!$C$21+1),F25+E26," ")</f>
        <v xml:space="preserve"> </v>
      </c>
      <c r="G26" s="4" t="str">
        <f>IF(A26&lt;('2. Syöttöarvot ja tulokset'!$C$21+1),G25*(1+'2. Syöttöarvot ja tulokset'!$C$46)," ")</f>
        <v xml:space="preserve"> </v>
      </c>
      <c r="H26" s="4" t="str">
        <f>IF(A26&lt;('2. Syöttöarvot ja tulokset'!$C$21+1),H25*(1+'2. Syöttöarvot ja tulokset'!$C$58)," ")</f>
        <v xml:space="preserve"> </v>
      </c>
      <c r="I26" s="4" t="str">
        <f>IF(A26&lt;('2. Syöttöarvot ja tulokset'!$C$21+1),I25*(1+'2. Syöttöarvot ja tulokset'!$C$34)," ")</f>
        <v xml:space="preserve"> </v>
      </c>
      <c r="J26" s="4" t="str">
        <f>IF(A26&lt;('2. Syöttöarvot ja tulokset'!$C$21+1),J25*(1+'2. Syöttöarvot ja tulokset'!$C$68)," ")</f>
        <v xml:space="preserve"> </v>
      </c>
      <c r="K26" s="4" t="e">
        <f>IF(A26&lt;('2. Syöttöarvot ja tulokset'!$C$21+1),K25+(G26+I26+H26+J26),NA())</f>
        <v>#N/A</v>
      </c>
      <c r="L26" s="4" t="e">
        <f>IF(A26&lt;('2. Syöttöarvot ja tulokset'!$C$21+1),L25,NA())</f>
        <v>#N/A</v>
      </c>
      <c r="M26" s="4" t="str">
        <f>IF(A26&lt;('2. Syöttöarvot ja tulokset'!$C$21+1),'2. Syöttöarvot ja tulokset'!$C$75*'2. Syöttöarvot ja tulokset'!$C$73," ")</f>
        <v xml:space="preserve"> </v>
      </c>
      <c r="N26" s="4" t="str">
        <f>IF(A26&lt;('2. Syöttöarvot ja tulokset'!$C$21+1),M26/((1+$P$2)^A26)," ")</f>
        <v xml:space="preserve"> </v>
      </c>
      <c r="O26" s="4" t="str">
        <f>IF(A26&lt;('2. Syöttöarvot ja tulokset'!$C$21+1),'2. Syöttöarvot ja tulokset'!$C$73*'2. Syöttöarvot ja tulokset'!$C$75+O25," ")</f>
        <v xml:space="preserve"> </v>
      </c>
      <c r="P26" s="4" t="str">
        <f>IF(A26&lt;('2. Syöttöarvot ja tulokset'!$C$21+1),(G26+I26+H26+J26)/((1+$P$2)^A26)," ")</f>
        <v xml:space="preserve"> </v>
      </c>
      <c r="Q26" s="4" t="str">
        <f>IF(A26&lt;('2. Syöttöarvot ja tulokset'!$C$21+1),Q25+P26," ")</f>
        <v xml:space="preserve"> </v>
      </c>
      <c r="R26" s="4" t="e">
        <f>IF(A26&lt;('2. Syöttöarvot ja tulokset'!$C$21+1),R25+G26+I26+H26+J26+T26-$V$6,NA())</f>
        <v>#N/A</v>
      </c>
      <c r="S26" s="4" t="str">
        <f>IF(A26&lt;('2. Syöttöarvot ja tulokset'!$C$21+1),'2. Syöttöarvot ja tulokset'!$C$79*(R25)," ")</f>
        <v xml:space="preserve"> </v>
      </c>
      <c r="T26" s="4">
        <f t="shared" si="1"/>
        <v>0</v>
      </c>
      <c r="U26" s="4" t="e">
        <f>IF(A26&lt;('2. Syöttöarvot ja tulokset'!$C$21+1),U25+((G26+I26+H26+J26-$V$6+T26)/((1+$P$2)^A26)),NA())</f>
        <v>#N/A</v>
      </c>
      <c r="V26" s="4" t="str">
        <f>IF(A26&lt;('2. Syöttöarvot ja tulokset'!$C$21+1),V25+('2. Syöttöarvot ja tulokset'!$C$75*'2. Syöttöarvot ja tulokset'!$C$73)," ")</f>
        <v xml:space="preserve"> </v>
      </c>
      <c r="W26" s="4" t="e">
        <f>IF(A26&lt;('2. Syöttöarvot ja tulokset'!$C$21+1),W25+C26+Y26-$V$6,NA())</f>
        <v>#N/A</v>
      </c>
      <c r="X26" s="4" t="str">
        <f>IF(A26&lt;('2. Syöttöarvot ja tulokset'!$C$21+1),'2. Syöttöarvot ja tulokset'!$C$79*(W25)," ")</f>
        <v xml:space="preserve"> </v>
      </c>
      <c r="Y26" s="4">
        <f t="shared" si="2"/>
        <v>0</v>
      </c>
      <c r="Z26" s="4" t="e">
        <f>IF(A26&lt;('2. Syöttöarvot ja tulokset'!$C$21+1),Z25+((C26-$V$6+Y26)/((1+$P$2)^A26)),NA())</f>
        <v>#N/A</v>
      </c>
      <c r="AA26" s="4" t="str">
        <f>IF(A26&lt;('2. Syöttöarvot ja tulokset'!$C$21+1),AA25+G26+I26+H26+T26-$V$6," ")</f>
        <v xml:space="preserve"> </v>
      </c>
      <c r="AB26" s="20" t="e">
        <f>IF(A26&lt;('2. Syöttöarvot ja tulokset'!$C$21+1),AA26/L26,NA())</f>
        <v>#N/A</v>
      </c>
      <c r="AC26" s="29" t="str">
        <f>IF(A26&lt;('2. Syöttöarvot ja tulokset'!$C$21+1),AC25+C26+Y26-$V$6," ")</f>
        <v xml:space="preserve"> </v>
      </c>
      <c r="AD26" s="20" t="e">
        <f>IF(A26&lt;('2. Syöttöarvot ja tulokset'!$C$21+1),AC26/L26,NA())</f>
        <v>#N/A</v>
      </c>
      <c r="AE26" t="str">
        <f>IF(A26&lt;('2. Syöttöarvot ja tulokset'!$C$21+1),-'2. Syöttöarvot ja tulokset'!$C$122*A26," ")</f>
        <v xml:space="preserve"> </v>
      </c>
      <c r="AF26" t="e">
        <f>IF(A26&lt;('2. Syöttöarvot ja tulokset'!$C$21+1),AE26/1000,NA())</f>
        <v>#N/A</v>
      </c>
    </row>
    <row r="27" spans="1:32" x14ac:dyDescent="0.35">
      <c r="A27">
        <f t="shared" si="0"/>
        <v>22</v>
      </c>
      <c r="B27" t="str">
        <f>IF(A27&lt;('2. Syöttöarvot ja tulokset'!$C$21+1),A27," ")</f>
        <v xml:space="preserve"> </v>
      </c>
      <c r="C27" s="4" t="str">
        <f>IF(A27&lt;('2. Syöttöarvot ja tulokset'!$C$21+1),'2. Syöttöarvot ja tulokset'!$C$99+'2. Syöttöarvot ja tulokset'!$C$101," ")</f>
        <v xml:space="preserve"> </v>
      </c>
      <c r="D27" s="4" t="e">
        <f>IF(A27&lt;('2. Syöttöarvot ja tulokset'!$C$21+1),D26+C27,NA())</f>
        <v>#N/A</v>
      </c>
      <c r="E27" s="4" t="str">
        <f>IF(A27&lt;('2. Syöttöarvot ja tulokset'!$C$21+1),C27/((1+$P$2)^A27)," ")</f>
        <v xml:space="preserve"> </v>
      </c>
      <c r="F27" s="4" t="str">
        <f>IF(B27&lt;('2. Syöttöarvot ja tulokset'!$C$21+1),F26+E27," ")</f>
        <v xml:space="preserve"> </v>
      </c>
      <c r="G27" s="4" t="str">
        <f>IF(A27&lt;('2. Syöttöarvot ja tulokset'!$C$21+1),G26*(1+'2. Syöttöarvot ja tulokset'!$C$46)," ")</f>
        <v xml:space="preserve"> </v>
      </c>
      <c r="H27" s="4" t="str">
        <f>IF(A27&lt;('2. Syöttöarvot ja tulokset'!$C$21+1),H26*(1+'2. Syöttöarvot ja tulokset'!$C$58)," ")</f>
        <v xml:space="preserve"> </v>
      </c>
      <c r="I27" s="4" t="str">
        <f>IF(A27&lt;('2. Syöttöarvot ja tulokset'!$C$21+1),I26*(1+'2. Syöttöarvot ja tulokset'!$C$34)," ")</f>
        <v xml:space="preserve"> </v>
      </c>
      <c r="J27" s="4" t="str">
        <f>IF(A27&lt;('2. Syöttöarvot ja tulokset'!$C$21+1),J26*(1+'2. Syöttöarvot ja tulokset'!$C$68)," ")</f>
        <v xml:space="preserve"> </v>
      </c>
      <c r="K27" s="4" t="e">
        <f>IF(A27&lt;('2. Syöttöarvot ja tulokset'!$C$21+1),K26+(G27+I27+H27+J27),NA())</f>
        <v>#N/A</v>
      </c>
      <c r="L27" s="4" t="e">
        <f>IF(A27&lt;('2. Syöttöarvot ja tulokset'!$C$21+1),L26,NA())</f>
        <v>#N/A</v>
      </c>
      <c r="M27" s="4" t="str">
        <f>IF(A27&lt;('2. Syöttöarvot ja tulokset'!$C$21+1),'2. Syöttöarvot ja tulokset'!$C$75*'2. Syöttöarvot ja tulokset'!$C$73," ")</f>
        <v xml:space="preserve"> </v>
      </c>
      <c r="N27" s="4" t="str">
        <f>IF(A27&lt;('2. Syöttöarvot ja tulokset'!$C$21+1),M27/((1+$P$2)^A27)," ")</f>
        <v xml:space="preserve"> </v>
      </c>
      <c r="O27" s="4" t="str">
        <f>IF(A27&lt;('2. Syöttöarvot ja tulokset'!$C$21+1),'2. Syöttöarvot ja tulokset'!$C$73*'2. Syöttöarvot ja tulokset'!$C$75+O26," ")</f>
        <v xml:space="preserve"> </v>
      </c>
      <c r="P27" s="4" t="str">
        <f>IF(A27&lt;('2. Syöttöarvot ja tulokset'!$C$21+1),(G27+I27+H27+J27)/((1+$P$2)^A27)," ")</f>
        <v xml:space="preserve"> </v>
      </c>
      <c r="Q27" s="4" t="str">
        <f>IF(A27&lt;('2. Syöttöarvot ja tulokset'!$C$21+1),Q26+P27," ")</f>
        <v xml:space="preserve"> </v>
      </c>
      <c r="R27" s="4" t="e">
        <f>IF(A27&lt;('2. Syöttöarvot ja tulokset'!$C$21+1),R26+G27+I27+H27+J27+T27-$V$6,NA())</f>
        <v>#N/A</v>
      </c>
      <c r="S27" s="4" t="str">
        <f>IF(A27&lt;('2. Syöttöarvot ja tulokset'!$C$21+1),'2. Syöttöarvot ja tulokset'!$C$79*(R26)," ")</f>
        <v xml:space="preserve"> </v>
      </c>
      <c r="T27" s="4">
        <f t="shared" si="1"/>
        <v>0</v>
      </c>
      <c r="U27" s="4" t="e">
        <f>IF(A27&lt;('2. Syöttöarvot ja tulokset'!$C$21+1),U26+((G27+I27+H27+J27-$V$6+T27)/((1+$P$2)^A27)),NA())</f>
        <v>#N/A</v>
      </c>
      <c r="V27" s="4" t="str">
        <f>IF(A27&lt;('2. Syöttöarvot ja tulokset'!$C$21+1),V26+('2. Syöttöarvot ja tulokset'!$C$75*'2. Syöttöarvot ja tulokset'!$C$73)," ")</f>
        <v xml:space="preserve"> </v>
      </c>
      <c r="W27" s="4" t="e">
        <f>IF(A27&lt;('2. Syöttöarvot ja tulokset'!$C$21+1),W26+C27+Y27-$V$6,NA())</f>
        <v>#N/A</v>
      </c>
      <c r="X27" s="4" t="str">
        <f>IF(A27&lt;('2. Syöttöarvot ja tulokset'!$C$21+1),'2. Syöttöarvot ja tulokset'!$C$79*(W26)," ")</f>
        <v xml:space="preserve"> </v>
      </c>
      <c r="Y27" s="4">
        <f t="shared" si="2"/>
        <v>0</v>
      </c>
      <c r="Z27" s="4" t="e">
        <f>IF(A27&lt;('2. Syöttöarvot ja tulokset'!$C$21+1),Z26+((C27-$V$6+Y27)/((1+$P$2)^A27)),NA())</f>
        <v>#N/A</v>
      </c>
      <c r="AA27" s="4" t="str">
        <f>IF(A27&lt;('2. Syöttöarvot ja tulokset'!$C$21+1),AA26+G27+I27+H27+T27-$V$6," ")</f>
        <v xml:space="preserve"> </v>
      </c>
      <c r="AB27" s="20" t="e">
        <f>IF(A27&lt;('2. Syöttöarvot ja tulokset'!$C$21+1),AA27/L27,NA())</f>
        <v>#N/A</v>
      </c>
      <c r="AC27" s="29" t="str">
        <f>IF(A27&lt;('2. Syöttöarvot ja tulokset'!$C$21+1),AC26+C27+Y27-$V$6," ")</f>
        <v xml:space="preserve"> </v>
      </c>
      <c r="AD27" s="20" t="e">
        <f>IF(A27&lt;('2. Syöttöarvot ja tulokset'!$C$21+1),AC27/L27,NA())</f>
        <v>#N/A</v>
      </c>
      <c r="AE27" t="str">
        <f>IF(A27&lt;('2. Syöttöarvot ja tulokset'!$C$21+1),-'2. Syöttöarvot ja tulokset'!$C$122*A27," ")</f>
        <v xml:space="preserve"> </v>
      </c>
      <c r="AF27" t="e">
        <f>IF(A27&lt;('2. Syöttöarvot ja tulokset'!$C$21+1),AE27/1000,NA())</f>
        <v>#N/A</v>
      </c>
    </row>
    <row r="28" spans="1:32" x14ac:dyDescent="0.35">
      <c r="A28">
        <f t="shared" si="0"/>
        <v>23</v>
      </c>
      <c r="B28" t="str">
        <f>IF(A28&lt;('2. Syöttöarvot ja tulokset'!$C$21+1),A28," ")</f>
        <v xml:space="preserve"> </v>
      </c>
      <c r="C28" s="4" t="str">
        <f>IF(A28&lt;('2. Syöttöarvot ja tulokset'!$C$21+1),'2. Syöttöarvot ja tulokset'!$C$99+'2. Syöttöarvot ja tulokset'!$C$101," ")</f>
        <v xml:space="preserve"> </v>
      </c>
      <c r="D28" s="4" t="e">
        <f>IF(A28&lt;('2. Syöttöarvot ja tulokset'!$C$21+1),D27+C28,NA())</f>
        <v>#N/A</v>
      </c>
      <c r="E28" s="4" t="str">
        <f>IF(A28&lt;('2. Syöttöarvot ja tulokset'!$C$21+1),C28/((1+$P$2)^A28)," ")</f>
        <v xml:space="preserve"> </v>
      </c>
      <c r="F28" s="4" t="str">
        <f>IF(B28&lt;('2. Syöttöarvot ja tulokset'!$C$21+1),F27+E28," ")</f>
        <v xml:space="preserve"> </v>
      </c>
      <c r="G28" s="4" t="str">
        <f>IF(A28&lt;('2. Syöttöarvot ja tulokset'!$C$21+1),G27*(1+'2. Syöttöarvot ja tulokset'!$C$46)," ")</f>
        <v xml:space="preserve"> </v>
      </c>
      <c r="H28" s="4" t="str">
        <f>IF(A28&lt;('2. Syöttöarvot ja tulokset'!$C$21+1),H27*(1+'2. Syöttöarvot ja tulokset'!$C$58)," ")</f>
        <v xml:space="preserve"> </v>
      </c>
      <c r="I28" s="4" t="str">
        <f>IF(A28&lt;('2. Syöttöarvot ja tulokset'!$C$21+1),I27*(1+'2. Syöttöarvot ja tulokset'!$C$34)," ")</f>
        <v xml:space="preserve"> </v>
      </c>
      <c r="J28" s="4" t="str">
        <f>IF(A28&lt;('2. Syöttöarvot ja tulokset'!$C$21+1),J27*(1+'2. Syöttöarvot ja tulokset'!$C$68)," ")</f>
        <v xml:space="preserve"> </v>
      </c>
      <c r="K28" s="4" t="e">
        <f>IF(A28&lt;('2. Syöttöarvot ja tulokset'!$C$21+1),K27+(G28+I28+H28+J28),NA())</f>
        <v>#N/A</v>
      </c>
      <c r="L28" s="4" t="e">
        <f>IF(A28&lt;('2. Syöttöarvot ja tulokset'!$C$21+1),L27,NA())</f>
        <v>#N/A</v>
      </c>
      <c r="M28" s="4" t="str">
        <f>IF(A28&lt;('2. Syöttöarvot ja tulokset'!$C$21+1),'2. Syöttöarvot ja tulokset'!$C$75*'2. Syöttöarvot ja tulokset'!$C$73," ")</f>
        <v xml:space="preserve"> </v>
      </c>
      <c r="N28" s="4" t="str">
        <f>IF(A28&lt;('2. Syöttöarvot ja tulokset'!$C$21+1),M28/((1+$P$2)^A28)," ")</f>
        <v xml:space="preserve"> </v>
      </c>
      <c r="O28" s="4" t="str">
        <f>IF(A28&lt;('2. Syöttöarvot ja tulokset'!$C$21+1),'2. Syöttöarvot ja tulokset'!$C$73*'2. Syöttöarvot ja tulokset'!$C$75+O27," ")</f>
        <v xml:space="preserve"> </v>
      </c>
      <c r="P28" s="4" t="str">
        <f>IF(A28&lt;('2. Syöttöarvot ja tulokset'!$C$21+1),(G28+I28+H28+J28)/((1+$P$2)^A28)," ")</f>
        <v xml:space="preserve"> </v>
      </c>
      <c r="Q28" s="4" t="str">
        <f>IF(A28&lt;('2. Syöttöarvot ja tulokset'!$C$21+1),Q27+P28," ")</f>
        <v xml:space="preserve"> </v>
      </c>
      <c r="R28" s="4" t="e">
        <f>IF(A28&lt;('2. Syöttöarvot ja tulokset'!$C$21+1),R27+G28+I28+H28+J28+T28-$V$6,NA())</f>
        <v>#N/A</v>
      </c>
      <c r="S28" s="4" t="str">
        <f>IF(A28&lt;('2. Syöttöarvot ja tulokset'!$C$21+1),'2. Syöttöarvot ja tulokset'!$C$79*(R27)," ")</f>
        <v xml:space="preserve"> </v>
      </c>
      <c r="T28" s="4">
        <f t="shared" si="1"/>
        <v>0</v>
      </c>
      <c r="U28" s="4" t="e">
        <f>IF(A28&lt;('2. Syöttöarvot ja tulokset'!$C$21+1),U27+((G28+I28+H28+J28-$V$6+T28)/((1+$P$2)^A28)),NA())</f>
        <v>#N/A</v>
      </c>
      <c r="V28" s="4" t="str">
        <f>IF(A28&lt;('2. Syöttöarvot ja tulokset'!$C$21+1),V27+('2. Syöttöarvot ja tulokset'!$C$75*'2. Syöttöarvot ja tulokset'!$C$73)," ")</f>
        <v xml:space="preserve"> </v>
      </c>
      <c r="W28" s="4" t="e">
        <f>IF(A28&lt;('2. Syöttöarvot ja tulokset'!$C$21+1),W27+C28+Y28-$V$6,NA())</f>
        <v>#N/A</v>
      </c>
      <c r="X28" s="4" t="str">
        <f>IF(A28&lt;('2. Syöttöarvot ja tulokset'!$C$21+1),'2. Syöttöarvot ja tulokset'!$C$79*(W27)," ")</f>
        <v xml:space="preserve"> </v>
      </c>
      <c r="Y28" s="4">
        <f t="shared" si="2"/>
        <v>0</v>
      </c>
      <c r="Z28" s="4" t="e">
        <f>IF(A28&lt;('2. Syöttöarvot ja tulokset'!$C$21+1),Z27+((C28-$V$6+Y28)/((1+$P$2)^A28)),NA())</f>
        <v>#N/A</v>
      </c>
      <c r="AA28" s="4" t="str">
        <f>IF(A28&lt;('2. Syöttöarvot ja tulokset'!$C$21+1),AA27+G28+I28+H28+T28-$V$6," ")</f>
        <v xml:space="preserve"> </v>
      </c>
      <c r="AB28" s="20" t="e">
        <f>IF(A28&lt;('2. Syöttöarvot ja tulokset'!$C$21+1),AA28/L28,NA())</f>
        <v>#N/A</v>
      </c>
      <c r="AC28" s="29" t="str">
        <f>IF(A28&lt;('2. Syöttöarvot ja tulokset'!$C$21+1),AC27+C28+Y28-$V$6," ")</f>
        <v xml:space="preserve"> </v>
      </c>
      <c r="AD28" s="20" t="e">
        <f>IF(A28&lt;('2. Syöttöarvot ja tulokset'!$C$21+1),AC28/L28,NA())</f>
        <v>#N/A</v>
      </c>
      <c r="AE28" t="str">
        <f>IF(A28&lt;('2. Syöttöarvot ja tulokset'!$C$21+1),-'2. Syöttöarvot ja tulokset'!$C$122*A28," ")</f>
        <v xml:space="preserve"> </v>
      </c>
      <c r="AF28" t="e">
        <f>IF(A28&lt;('2. Syöttöarvot ja tulokset'!$C$21+1),AE28/1000,NA())</f>
        <v>#N/A</v>
      </c>
    </row>
    <row r="29" spans="1:32" x14ac:dyDescent="0.35">
      <c r="A29">
        <f t="shared" si="0"/>
        <v>24</v>
      </c>
      <c r="B29" t="str">
        <f>IF(A29&lt;('2. Syöttöarvot ja tulokset'!$C$21+1),A29," ")</f>
        <v xml:space="preserve"> </v>
      </c>
      <c r="C29" s="4" t="str">
        <f>IF(A29&lt;('2. Syöttöarvot ja tulokset'!$C$21+1),'2. Syöttöarvot ja tulokset'!$C$99+'2. Syöttöarvot ja tulokset'!$C$101," ")</f>
        <v xml:space="preserve"> </v>
      </c>
      <c r="D29" s="4" t="e">
        <f>IF(A29&lt;('2. Syöttöarvot ja tulokset'!$C$21+1),D28+C29,NA())</f>
        <v>#N/A</v>
      </c>
      <c r="E29" s="4" t="str">
        <f>IF(A29&lt;('2. Syöttöarvot ja tulokset'!$C$21+1),C29/((1+$P$2)^A29)," ")</f>
        <v xml:space="preserve"> </v>
      </c>
      <c r="F29" s="4" t="str">
        <f>IF(B29&lt;('2. Syöttöarvot ja tulokset'!$C$21+1),F28+E29," ")</f>
        <v xml:space="preserve"> </v>
      </c>
      <c r="G29" s="4" t="str">
        <f>IF(A29&lt;('2. Syöttöarvot ja tulokset'!$C$21+1),G28*(1+'2. Syöttöarvot ja tulokset'!$C$46)," ")</f>
        <v xml:space="preserve"> </v>
      </c>
      <c r="H29" s="4" t="str">
        <f>IF(A29&lt;('2. Syöttöarvot ja tulokset'!$C$21+1),H28*(1+'2. Syöttöarvot ja tulokset'!$C$58)," ")</f>
        <v xml:space="preserve"> </v>
      </c>
      <c r="I29" s="4" t="str">
        <f>IF(A29&lt;('2. Syöttöarvot ja tulokset'!$C$21+1),I28*(1+'2. Syöttöarvot ja tulokset'!$C$34)," ")</f>
        <v xml:space="preserve"> </v>
      </c>
      <c r="J29" s="4" t="str">
        <f>IF(A29&lt;('2. Syöttöarvot ja tulokset'!$C$21+1),J28*(1+'2. Syöttöarvot ja tulokset'!$C$68)," ")</f>
        <v xml:space="preserve"> </v>
      </c>
      <c r="K29" s="4" t="e">
        <f>IF(A29&lt;('2. Syöttöarvot ja tulokset'!$C$21+1),K28+(G29+I29+H29+J29),NA())</f>
        <v>#N/A</v>
      </c>
      <c r="L29" s="4" t="e">
        <f>IF(A29&lt;('2. Syöttöarvot ja tulokset'!$C$21+1),L28,NA())</f>
        <v>#N/A</v>
      </c>
      <c r="M29" s="4" t="str">
        <f>IF(A29&lt;('2. Syöttöarvot ja tulokset'!$C$21+1),'2. Syöttöarvot ja tulokset'!$C$75*'2. Syöttöarvot ja tulokset'!$C$73," ")</f>
        <v xml:space="preserve"> </v>
      </c>
      <c r="N29" s="4" t="str">
        <f>IF(A29&lt;('2. Syöttöarvot ja tulokset'!$C$21+1),M29/((1+$P$2)^A29)," ")</f>
        <v xml:space="preserve"> </v>
      </c>
      <c r="O29" s="4" t="str">
        <f>IF(A29&lt;('2. Syöttöarvot ja tulokset'!$C$21+1),'2. Syöttöarvot ja tulokset'!$C$73*'2. Syöttöarvot ja tulokset'!$C$75+O28," ")</f>
        <v xml:space="preserve"> </v>
      </c>
      <c r="P29" s="4" t="str">
        <f>IF(A29&lt;('2. Syöttöarvot ja tulokset'!$C$21+1),(G29+I29+H29+J29)/((1+$P$2)^A29)," ")</f>
        <v xml:space="preserve"> </v>
      </c>
      <c r="Q29" s="4" t="str">
        <f>IF(A29&lt;('2. Syöttöarvot ja tulokset'!$C$21+1),Q28+P29," ")</f>
        <v xml:space="preserve"> </v>
      </c>
      <c r="R29" s="4" t="e">
        <f>IF(A29&lt;('2. Syöttöarvot ja tulokset'!$C$21+1),R28+G29+I29+H29+J29+T29-$V$6,NA())</f>
        <v>#N/A</v>
      </c>
      <c r="S29" s="4" t="str">
        <f>IF(A29&lt;('2. Syöttöarvot ja tulokset'!$C$21+1),'2. Syöttöarvot ja tulokset'!$C$79*(R28)," ")</f>
        <v xml:space="preserve"> </v>
      </c>
      <c r="T29" s="4">
        <f t="shared" si="1"/>
        <v>0</v>
      </c>
      <c r="U29" s="4" t="e">
        <f>IF(A29&lt;('2. Syöttöarvot ja tulokset'!$C$21+1),U28+((G29+I29+H29+J29-$V$6+T29)/((1+$P$2)^A29)),NA())</f>
        <v>#N/A</v>
      </c>
      <c r="V29" s="4" t="str">
        <f>IF(A29&lt;('2. Syöttöarvot ja tulokset'!$C$21+1),V28+('2. Syöttöarvot ja tulokset'!$C$75*'2. Syöttöarvot ja tulokset'!$C$73)," ")</f>
        <v xml:space="preserve"> </v>
      </c>
      <c r="W29" s="4" t="e">
        <f>IF(A29&lt;('2. Syöttöarvot ja tulokset'!$C$21+1),W28+C29+Y29-$V$6,NA())</f>
        <v>#N/A</v>
      </c>
      <c r="X29" s="4" t="str">
        <f>IF(A29&lt;('2. Syöttöarvot ja tulokset'!$C$21+1),'2. Syöttöarvot ja tulokset'!$C$79*(W28)," ")</f>
        <v xml:space="preserve"> </v>
      </c>
      <c r="Y29" s="4">
        <f t="shared" si="2"/>
        <v>0</v>
      </c>
      <c r="Z29" s="4" t="e">
        <f>IF(A29&lt;('2. Syöttöarvot ja tulokset'!$C$21+1),Z28+((C29-$V$6+Y29)/((1+$P$2)^A29)),NA())</f>
        <v>#N/A</v>
      </c>
      <c r="AA29" s="4" t="str">
        <f>IF(A29&lt;('2. Syöttöarvot ja tulokset'!$C$21+1),AA28+G29+I29+H29+T29-$V$6," ")</f>
        <v xml:space="preserve"> </v>
      </c>
      <c r="AB29" s="20" t="e">
        <f>IF(A29&lt;('2. Syöttöarvot ja tulokset'!$C$21+1),AA29/L29,NA())</f>
        <v>#N/A</v>
      </c>
      <c r="AC29" s="29" t="str">
        <f>IF(A29&lt;('2. Syöttöarvot ja tulokset'!$C$21+1),AC28+C29+Y29-$V$6," ")</f>
        <v xml:space="preserve"> </v>
      </c>
      <c r="AD29" s="20" t="e">
        <f>IF(A29&lt;('2. Syöttöarvot ja tulokset'!$C$21+1),AC29/L29,NA())</f>
        <v>#N/A</v>
      </c>
      <c r="AE29" t="str">
        <f>IF(A29&lt;('2. Syöttöarvot ja tulokset'!$C$21+1),-'2. Syöttöarvot ja tulokset'!$C$122*A29," ")</f>
        <v xml:space="preserve"> </v>
      </c>
      <c r="AF29" t="e">
        <f>IF(A29&lt;('2. Syöttöarvot ja tulokset'!$C$21+1),AE29/1000,NA())</f>
        <v>#N/A</v>
      </c>
    </row>
    <row r="30" spans="1:32" x14ac:dyDescent="0.35">
      <c r="A30">
        <f t="shared" si="0"/>
        <v>25</v>
      </c>
      <c r="B30" t="str">
        <f>IF(A30&lt;('2. Syöttöarvot ja tulokset'!$C$21+1),A30," ")</f>
        <v xml:space="preserve"> </v>
      </c>
      <c r="C30" s="4" t="str">
        <f>IF(A30&lt;('2. Syöttöarvot ja tulokset'!$C$21+1),'2. Syöttöarvot ja tulokset'!$C$99+'2. Syöttöarvot ja tulokset'!$C$101," ")</f>
        <v xml:space="preserve"> </v>
      </c>
      <c r="D30" s="4" t="e">
        <f>IF(A30&lt;('2. Syöttöarvot ja tulokset'!$C$21+1),D29+C30,NA())</f>
        <v>#N/A</v>
      </c>
      <c r="E30" s="4" t="str">
        <f>IF(A30&lt;('2. Syöttöarvot ja tulokset'!$C$21+1),C30/((1+$P$2)^A30)," ")</f>
        <v xml:space="preserve"> </v>
      </c>
      <c r="F30" s="4" t="str">
        <f>IF(B30&lt;('2. Syöttöarvot ja tulokset'!$C$21+1),F29+E30," ")</f>
        <v xml:space="preserve"> </v>
      </c>
      <c r="G30" s="4" t="str">
        <f>IF(A30&lt;('2. Syöttöarvot ja tulokset'!$C$21+1),G29*(1+'2. Syöttöarvot ja tulokset'!$C$46)," ")</f>
        <v xml:space="preserve"> </v>
      </c>
      <c r="H30" s="4" t="str">
        <f>IF(A30&lt;('2. Syöttöarvot ja tulokset'!$C$21+1),H29*(1+'2. Syöttöarvot ja tulokset'!$C$58)," ")</f>
        <v xml:space="preserve"> </v>
      </c>
      <c r="I30" s="4" t="str">
        <f>IF(A30&lt;('2. Syöttöarvot ja tulokset'!$C$21+1),I29*(1+'2. Syöttöarvot ja tulokset'!$C$34)," ")</f>
        <v xml:space="preserve"> </v>
      </c>
      <c r="J30" s="4" t="str">
        <f>IF(A30&lt;('2. Syöttöarvot ja tulokset'!$C$21+1),J29*(1+'2. Syöttöarvot ja tulokset'!$C$68)," ")</f>
        <v xml:space="preserve"> </v>
      </c>
      <c r="K30" s="4" t="e">
        <f>IF(A30&lt;('2. Syöttöarvot ja tulokset'!$C$21+1),K29+(G30+I30+H30+J30),NA())</f>
        <v>#N/A</v>
      </c>
      <c r="L30" s="4" t="e">
        <f>IF(A30&lt;('2. Syöttöarvot ja tulokset'!$C$21+1),L29,NA())</f>
        <v>#N/A</v>
      </c>
      <c r="M30" s="4" t="str">
        <f>IF(A30&lt;('2. Syöttöarvot ja tulokset'!$C$21+1),'2. Syöttöarvot ja tulokset'!$C$75*'2. Syöttöarvot ja tulokset'!$C$73," ")</f>
        <v xml:space="preserve"> </v>
      </c>
      <c r="N30" s="4" t="str">
        <f>IF(A30&lt;('2. Syöttöarvot ja tulokset'!$C$21+1),M30/((1+$P$2)^A30)," ")</f>
        <v xml:space="preserve"> </v>
      </c>
      <c r="O30" s="4" t="str">
        <f>IF(A30&lt;('2. Syöttöarvot ja tulokset'!$C$21+1),'2. Syöttöarvot ja tulokset'!$C$73*'2. Syöttöarvot ja tulokset'!$C$75+O29," ")</f>
        <v xml:space="preserve"> </v>
      </c>
      <c r="P30" s="4" t="str">
        <f>IF(A30&lt;('2. Syöttöarvot ja tulokset'!$C$21+1),(G30+I30+H30+J30)/((1+$P$2)^A30)," ")</f>
        <v xml:space="preserve"> </v>
      </c>
      <c r="Q30" s="4" t="str">
        <f>IF(A30&lt;('2. Syöttöarvot ja tulokset'!$C$21+1),Q29+P30," ")</f>
        <v xml:space="preserve"> </v>
      </c>
      <c r="R30" s="4" t="e">
        <f>IF(A30&lt;('2. Syöttöarvot ja tulokset'!$C$21+1),R29+G30+I30+H30+J30+T30-$V$6,NA())</f>
        <v>#N/A</v>
      </c>
      <c r="S30" s="4" t="str">
        <f>IF(A30&lt;('2. Syöttöarvot ja tulokset'!$C$21+1),'2. Syöttöarvot ja tulokset'!$C$79*(R29)," ")</f>
        <v xml:space="preserve"> </v>
      </c>
      <c r="T30" s="4">
        <f t="shared" si="1"/>
        <v>0</v>
      </c>
      <c r="U30" s="4" t="e">
        <f>IF(A30&lt;('2. Syöttöarvot ja tulokset'!$C$21+1),U29+((G30+I30+H30+J30-$V$6+T30)/((1+$P$2)^A30)),NA())</f>
        <v>#N/A</v>
      </c>
      <c r="V30" s="4" t="str">
        <f>IF(A30&lt;('2. Syöttöarvot ja tulokset'!$C$21+1),V29+('2. Syöttöarvot ja tulokset'!$C$75*'2. Syöttöarvot ja tulokset'!$C$73)," ")</f>
        <v xml:space="preserve"> </v>
      </c>
      <c r="W30" s="4" t="e">
        <f>IF(A30&lt;('2. Syöttöarvot ja tulokset'!$C$21+1),W29+C30+Y30-$V$6,NA())</f>
        <v>#N/A</v>
      </c>
      <c r="X30" s="4" t="str">
        <f>IF(A30&lt;('2. Syöttöarvot ja tulokset'!$C$21+1),'2. Syöttöarvot ja tulokset'!$C$79*(W29)," ")</f>
        <v xml:space="preserve"> </v>
      </c>
      <c r="Y30" s="4">
        <f t="shared" si="2"/>
        <v>0</v>
      </c>
      <c r="Z30" s="4" t="e">
        <f>IF(A30&lt;('2. Syöttöarvot ja tulokset'!$C$21+1),Z29+((C30-$V$6+Y30)/((1+$P$2)^A30)),NA())</f>
        <v>#N/A</v>
      </c>
      <c r="AA30" s="4" t="str">
        <f>IF(A30&lt;('2. Syöttöarvot ja tulokset'!$C$21+1),AA29+G30+I30+H30+T30-$V$6," ")</f>
        <v xml:space="preserve"> </v>
      </c>
      <c r="AB30" s="20" t="e">
        <f>IF(A30&lt;('2. Syöttöarvot ja tulokset'!$C$21+1),AA30/L30,NA())</f>
        <v>#N/A</v>
      </c>
      <c r="AC30" s="29" t="str">
        <f>IF(A30&lt;('2. Syöttöarvot ja tulokset'!$C$21+1),AC29+C30+Y30-$V$6," ")</f>
        <v xml:space="preserve"> </v>
      </c>
      <c r="AD30" s="20" t="e">
        <f>IF(A30&lt;('2. Syöttöarvot ja tulokset'!$C$21+1),AC30/L30,NA())</f>
        <v>#N/A</v>
      </c>
      <c r="AE30" t="str">
        <f>IF(A30&lt;('2. Syöttöarvot ja tulokset'!$C$21+1),-'2. Syöttöarvot ja tulokset'!$C$122*A30," ")</f>
        <v xml:space="preserve"> </v>
      </c>
      <c r="AF30" t="e">
        <f>IF(A30&lt;('2. Syöttöarvot ja tulokset'!$C$21+1),AE30/1000,NA())</f>
        <v>#N/A</v>
      </c>
    </row>
    <row r="31" spans="1:32" x14ac:dyDescent="0.35">
      <c r="A31">
        <f t="shared" si="0"/>
        <v>26</v>
      </c>
      <c r="B31" t="str">
        <f>IF(A31&lt;('2. Syöttöarvot ja tulokset'!$C$21+1),A31," ")</f>
        <v xml:space="preserve"> </v>
      </c>
      <c r="C31" s="4" t="str">
        <f>IF(A31&lt;('2. Syöttöarvot ja tulokset'!$C$21+1),'2. Syöttöarvot ja tulokset'!$C$99+'2. Syöttöarvot ja tulokset'!$C$101," ")</f>
        <v xml:space="preserve"> </v>
      </c>
      <c r="D31" s="4" t="e">
        <f>IF(A31&lt;('2. Syöttöarvot ja tulokset'!$C$21+1),D30+C31,NA())</f>
        <v>#N/A</v>
      </c>
      <c r="E31" s="4" t="str">
        <f>IF(A31&lt;('2. Syöttöarvot ja tulokset'!$C$21+1),C31/((1+$P$2)^A31)," ")</f>
        <v xml:space="preserve"> </v>
      </c>
      <c r="F31" s="4" t="str">
        <f>IF(B31&lt;('2. Syöttöarvot ja tulokset'!$C$21+1),F30+E31," ")</f>
        <v xml:space="preserve"> </v>
      </c>
      <c r="G31" s="4" t="str">
        <f>IF(A31&lt;('2. Syöttöarvot ja tulokset'!$C$21+1),G30*(1+'2. Syöttöarvot ja tulokset'!$C$46)," ")</f>
        <v xml:space="preserve"> </v>
      </c>
      <c r="H31" s="4" t="str">
        <f>IF(A31&lt;('2. Syöttöarvot ja tulokset'!$C$21+1),H30*(1+'2. Syöttöarvot ja tulokset'!$C$58)," ")</f>
        <v xml:space="preserve"> </v>
      </c>
      <c r="I31" s="4" t="str">
        <f>IF(A31&lt;('2. Syöttöarvot ja tulokset'!$C$21+1),I30*(1+'2. Syöttöarvot ja tulokset'!$C$34)," ")</f>
        <v xml:space="preserve"> </v>
      </c>
      <c r="J31" s="4" t="str">
        <f>IF(A31&lt;('2. Syöttöarvot ja tulokset'!$C$21+1),J30*(1+'2. Syöttöarvot ja tulokset'!$C$68)," ")</f>
        <v xml:space="preserve"> </v>
      </c>
      <c r="K31" s="4" t="e">
        <f>IF(A31&lt;('2. Syöttöarvot ja tulokset'!$C$21+1),K30+(G31+I31+H31+J31),NA())</f>
        <v>#N/A</v>
      </c>
      <c r="L31" s="4" t="e">
        <f>IF(A31&lt;('2. Syöttöarvot ja tulokset'!$C$21+1),L30,NA())</f>
        <v>#N/A</v>
      </c>
      <c r="M31" s="4" t="str">
        <f>IF(A31&lt;('2. Syöttöarvot ja tulokset'!$C$21+1),'2. Syöttöarvot ja tulokset'!$C$75*'2. Syöttöarvot ja tulokset'!$C$73," ")</f>
        <v xml:space="preserve"> </v>
      </c>
      <c r="N31" s="4" t="str">
        <f>IF(A31&lt;('2. Syöttöarvot ja tulokset'!$C$21+1),M31/((1+$P$2)^A31)," ")</f>
        <v xml:space="preserve"> </v>
      </c>
      <c r="O31" s="4" t="str">
        <f>IF(A31&lt;('2. Syöttöarvot ja tulokset'!$C$21+1),'2. Syöttöarvot ja tulokset'!$C$73*'2. Syöttöarvot ja tulokset'!$C$75+O30," ")</f>
        <v xml:space="preserve"> </v>
      </c>
      <c r="P31" s="4" t="str">
        <f>IF(A31&lt;('2. Syöttöarvot ja tulokset'!$C$21+1),(G31+I31+H31+J31)/((1+$P$2)^A31)," ")</f>
        <v xml:space="preserve"> </v>
      </c>
      <c r="Q31" s="4" t="str">
        <f>IF(A31&lt;('2. Syöttöarvot ja tulokset'!$C$21+1),Q30+P31," ")</f>
        <v xml:space="preserve"> </v>
      </c>
      <c r="R31" s="4" t="e">
        <f>IF(A31&lt;('2. Syöttöarvot ja tulokset'!$C$21+1),R30+G31+I31+H31+J31+T31-$V$6,NA())</f>
        <v>#N/A</v>
      </c>
      <c r="S31" s="4" t="str">
        <f>IF(A31&lt;('2. Syöttöarvot ja tulokset'!$C$21+1),'2. Syöttöarvot ja tulokset'!$C$79*(R30)," ")</f>
        <v xml:space="preserve"> </v>
      </c>
      <c r="T31" s="4">
        <f t="shared" si="1"/>
        <v>0</v>
      </c>
      <c r="U31" s="4" t="e">
        <f>IF(A31&lt;('2. Syöttöarvot ja tulokset'!$C$21+1),U30+((G31+I31+H31+J31-$V$6+T31)/((1+$P$2)^A31)),NA())</f>
        <v>#N/A</v>
      </c>
      <c r="V31" s="4" t="str">
        <f>IF(A31&lt;('2. Syöttöarvot ja tulokset'!$C$21+1),V30+('2. Syöttöarvot ja tulokset'!$C$75*'2. Syöttöarvot ja tulokset'!$C$73)," ")</f>
        <v xml:space="preserve"> </v>
      </c>
      <c r="W31" s="4" t="e">
        <f>IF(A31&lt;('2. Syöttöarvot ja tulokset'!$C$21+1),W30+C31+Y31-$V$6,NA())</f>
        <v>#N/A</v>
      </c>
      <c r="X31" s="4" t="str">
        <f>IF(A31&lt;('2. Syöttöarvot ja tulokset'!$C$21+1),'2. Syöttöarvot ja tulokset'!$C$79*(W30)," ")</f>
        <v xml:space="preserve"> </v>
      </c>
      <c r="Y31" s="4">
        <f t="shared" si="2"/>
        <v>0</v>
      </c>
      <c r="Z31" s="4" t="e">
        <f>IF(A31&lt;('2. Syöttöarvot ja tulokset'!$C$21+1),Z30+((C31-$V$6+Y31)/((1+$P$2)^A31)),NA())</f>
        <v>#N/A</v>
      </c>
      <c r="AA31" s="4" t="str">
        <f>IF(A31&lt;('2. Syöttöarvot ja tulokset'!$C$21+1),AA30+G31+I31+H31+T31-$V$6," ")</f>
        <v xml:space="preserve"> </v>
      </c>
      <c r="AB31" s="20" t="e">
        <f>IF(A31&lt;('2. Syöttöarvot ja tulokset'!$C$21+1),AA31/L31,NA())</f>
        <v>#N/A</v>
      </c>
      <c r="AC31" s="29" t="str">
        <f>IF(A31&lt;('2. Syöttöarvot ja tulokset'!$C$21+1),AC30+C31+Y31-$V$6," ")</f>
        <v xml:space="preserve"> </v>
      </c>
      <c r="AD31" s="20" t="e">
        <f>IF(A31&lt;('2. Syöttöarvot ja tulokset'!$C$21+1),AC31/L31,NA())</f>
        <v>#N/A</v>
      </c>
      <c r="AE31" t="str">
        <f>IF(A31&lt;('2. Syöttöarvot ja tulokset'!$C$21+1),-'2. Syöttöarvot ja tulokset'!$C$122*A31," ")</f>
        <v xml:space="preserve"> </v>
      </c>
      <c r="AF31" t="e">
        <f>IF(A31&lt;('2. Syöttöarvot ja tulokset'!$C$21+1),AE31/1000,NA())</f>
        <v>#N/A</v>
      </c>
    </row>
    <row r="32" spans="1:32" x14ac:dyDescent="0.35">
      <c r="A32">
        <f t="shared" si="0"/>
        <v>27</v>
      </c>
      <c r="B32" t="str">
        <f>IF(A32&lt;('2. Syöttöarvot ja tulokset'!$C$21+1),A32," ")</f>
        <v xml:space="preserve"> </v>
      </c>
      <c r="C32" s="4" t="str">
        <f>IF(A32&lt;('2. Syöttöarvot ja tulokset'!$C$21+1),'2. Syöttöarvot ja tulokset'!$C$99+'2. Syöttöarvot ja tulokset'!$C$101," ")</f>
        <v xml:space="preserve"> </v>
      </c>
      <c r="D32" s="4" t="e">
        <f>IF(A32&lt;('2. Syöttöarvot ja tulokset'!$C$21+1),D31+C32,NA())</f>
        <v>#N/A</v>
      </c>
      <c r="E32" s="4" t="str">
        <f>IF(A32&lt;('2. Syöttöarvot ja tulokset'!$C$21+1),C32/((1+$P$2)^A32)," ")</f>
        <v xml:space="preserve"> </v>
      </c>
      <c r="F32" s="4" t="str">
        <f>IF(B32&lt;('2. Syöttöarvot ja tulokset'!$C$21+1),F31+E32," ")</f>
        <v xml:space="preserve"> </v>
      </c>
      <c r="G32" s="4" t="str">
        <f>IF(A32&lt;('2. Syöttöarvot ja tulokset'!$C$21+1),G31*(1+'2. Syöttöarvot ja tulokset'!$C$46)," ")</f>
        <v xml:space="preserve"> </v>
      </c>
      <c r="H32" s="4" t="str">
        <f>IF(A32&lt;('2. Syöttöarvot ja tulokset'!$C$21+1),H31*(1+'2. Syöttöarvot ja tulokset'!$C$58)," ")</f>
        <v xml:space="preserve"> </v>
      </c>
      <c r="I32" s="4" t="str">
        <f>IF(A32&lt;('2. Syöttöarvot ja tulokset'!$C$21+1),I31*(1+'2. Syöttöarvot ja tulokset'!$C$34)," ")</f>
        <v xml:space="preserve"> </v>
      </c>
      <c r="J32" s="4" t="str">
        <f>IF(A32&lt;('2. Syöttöarvot ja tulokset'!$C$21+1),J31*(1+'2. Syöttöarvot ja tulokset'!$C$68)," ")</f>
        <v xml:space="preserve"> </v>
      </c>
      <c r="K32" s="4" t="e">
        <f>IF(A32&lt;('2. Syöttöarvot ja tulokset'!$C$21+1),K31+(G32+I32+H32+J32),NA())</f>
        <v>#N/A</v>
      </c>
      <c r="L32" s="4" t="e">
        <f>IF(A32&lt;('2. Syöttöarvot ja tulokset'!$C$21+1),L31,NA())</f>
        <v>#N/A</v>
      </c>
      <c r="M32" s="4" t="str">
        <f>IF(A32&lt;('2. Syöttöarvot ja tulokset'!$C$21+1),'2. Syöttöarvot ja tulokset'!$C$75*'2. Syöttöarvot ja tulokset'!$C$73," ")</f>
        <v xml:space="preserve"> </v>
      </c>
      <c r="N32" s="4" t="str">
        <f>IF(A32&lt;('2. Syöttöarvot ja tulokset'!$C$21+1),M32/((1+$P$2)^A32)," ")</f>
        <v xml:space="preserve"> </v>
      </c>
      <c r="O32" s="4" t="str">
        <f>IF(A32&lt;('2. Syöttöarvot ja tulokset'!$C$21+1),'2. Syöttöarvot ja tulokset'!$C$73*'2. Syöttöarvot ja tulokset'!$C$75+O31," ")</f>
        <v xml:space="preserve"> </v>
      </c>
      <c r="P32" s="4" t="str">
        <f>IF(A32&lt;('2. Syöttöarvot ja tulokset'!$C$21+1),(G32+I32+H32+J32)/((1+$P$2)^A32)," ")</f>
        <v xml:space="preserve"> </v>
      </c>
      <c r="Q32" s="4" t="str">
        <f>IF(A32&lt;('2. Syöttöarvot ja tulokset'!$C$21+1),Q31+P32," ")</f>
        <v xml:space="preserve"> </v>
      </c>
      <c r="R32" s="4" t="e">
        <f>IF(A32&lt;('2. Syöttöarvot ja tulokset'!$C$21+1),R31+G32+I32+H32+J32+T32-$V$6,NA())</f>
        <v>#N/A</v>
      </c>
      <c r="S32" s="4" t="str">
        <f>IF(A32&lt;('2. Syöttöarvot ja tulokset'!$C$21+1),'2. Syöttöarvot ja tulokset'!$C$79*(R31)," ")</f>
        <v xml:space="preserve"> </v>
      </c>
      <c r="T32" s="4">
        <f t="shared" si="1"/>
        <v>0</v>
      </c>
      <c r="U32" s="4" t="e">
        <f>IF(A32&lt;('2. Syöttöarvot ja tulokset'!$C$21+1),U31+((G32+I32+H32+J32-$V$6+T32)/((1+$P$2)^A32)),NA())</f>
        <v>#N/A</v>
      </c>
      <c r="V32" s="4" t="str">
        <f>IF(A32&lt;('2. Syöttöarvot ja tulokset'!$C$21+1),V31+('2. Syöttöarvot ja tulokset'!$C$75*'2. Syöttöarvot ja tulokset'!$C$73)," ")</f>
        <v xml:space="preserve"> </v>
      </c>
      <c r="W32" s="4" t="e">
        <f>IF(A32&lt;('2. Syöttöarvot ja tulokset'!$C$21+1),W31+C32+Y32-$V$6,NA())</f>
        <v>#N/A</v>
      </c>
      <c r="X32" s="4" t="str">
        <f>IF(A32&lt;('2. Syöttöarvot ja tulokset'!$C$21+1),'2. Syöttöarvot ja tulokset'!$C$79*(W31)," ")</f>
        <v xml:space="preserve"> </v>
      </c>
      <c r="Y32" s="4">
        <f t="shared" si="2"/>
        <v>0</v>
      </c>
      <c r="Z32" s="4" t="e">
        <f>IF(A32&lt;('2. Syöttöarvot ja tulokset'!$C$21+1),Z31+((C32-$V$6+Y32)/((1+$P$2)^A32)),NA())</f>
        <v>#N/A</v>
      </c>
      <c r="AA32" s="4" t="str">
        <f>IF(A32&lt;('2. Syöttöarvot ja tulokset'!$C$21+1),AA31+G32+I32+H32+T32-$V$6," ")</f>
        <v xml:space="preserve"> </v>
      </c>
      <c r="AB32" s="20" t="e">
        <f>IF(A32&lt;('2. Syöttöarvot ja tulokset'!$C$21+1),AA32/L32,NA())</f>
        <v>#N/A</v>
      </c>
      <c r="AC32" s="29" t="str">
        <f>IF(A32&lt;('2. Syöttöarvot ja tulokset'!$C$21+1),AC31+C32+Y32-$V$6," ")</f>
        <v xml:space="preserve"> </v>
      </c>
      <c r="AD32" s="20" t="e">
        <f>IF(A32&lt;('2. Syöttöarvot ja tulokset'!$C$21+1),AC32/L32,NA())</f>
        <v>#N/A</v>
      </c>
      <c r="AE32" t="str">
        <f>IF(A32&lt;('2. Syöttöarvot ja tulokset'!$C$21+1),-'2. Syöttöarvot ja tulokset'!$C$122*A32," ")</f>
        <v xml:space="preserve"> </v>
      </c>
      <c r="AF32" t="e">
        <f>IF(A32&lt;('2. Syöttöarvot ja tulokset'!$C$21+1),AE32/1000,NA())</f>
        <v>#N/A</v>
      </c>
    </row>
    <row r="33" spans="1:32" x14ac:dyDescent="0.35">
      <c r="A33">
        <f t="shared" si="0"/>
        <v>28</v>
      </c>
      <c r="B33" t="str">
        <f>IF(A33&lt;('2. Syöttöarvot ja tulokset'!$C$21+1),A33," ")</f>
        <v xml:space="preserve"> </v>
      </c>
      <c r="C33" s="4" t="str">
        <f>IF(A33&lt;('2. Syöttöarvot ja tulokset'!$C$21+1),'2. Syöttöarvot ja tulokset'!$C$99+'2. Syöttöarvot ja tulokset'!$C$101," ")</f>
        <v xml:space="preserve"> </v>
      </c>
      <c r="D33" s="4" t="e">
        <f>IF(A33&lt;('2. Syöttöarvot ja tulokset'!$C$21+1),D32+C33,NA())</f>
        <v>#N/A</v>
      </c>
      <c r="E33" s="4" t="str">
        <f>IF(A33&lt;('2. Syöttöarvot ja tulokset'!$C$21+1),C33/((1+$P$2)^A33)," ")</f>
        <v xml:space="preserve"> </v>
      </c>
      <c r="F33" s="4" t="str">
        <f>IF(B33&lt;('2. Syöttöarvot ja tulokset'!$C$21+1),F32+E33," ")</f>
        <v xml:space="preserve"> </v>
      </c>
      <c r="G33" s="4" t="str">
        <f>IF(A33&lt;('2. Syöttöarvot ja tulokset'!$C$21+1),G32*(1+'2. Syöttöarvot ja tulokset'!$C$46)," ")</f>
        <v xml:space="preserve"> </v>
      </c>
      <c r="H33" s="4" t="str">
        <f>IF(A33&lt;('2. Syöttöarvot ja tulokset'!$C$21+1),H32*(1+'2. Syöttöarvot ja tulokset'!$C$58)," ")</f>
        <v xml:space="preserve"> </v>
      </c>
      <c r="I33" s="4" t="str">
        <f>IF(A33&lt;('2. Syöttöarvot ja tulokset'!$C$21+1),I32*(1+'2. Syöttöarvot ja tulokset'!$C$34)," ")</f>
        <v xml:space="preserve"> </v>
      </c>
      <c r="J33" s="4" t="str">
        <f>IF(A33&lt;('2. Syöttöarvot ja tulokset'!$C$21+1),J32*(1+'2. Syöttöarvot ja tulokset'!$C$68)," ")</f>
        <v xml:space="preserve"> </v>
      </c>
      <c r="K33" s="4" t="e">
        <f>IF(A33&lt;('2. Syöttöarvot ja tulokset'!$C$21+1),K32+(G33+I33+H33+J33),NA())</f>
        <v>#N/A</v>
      </c>
      <c r="L33" s="4" t="e">
        <f>IF(A33&lt;('2. Syöttöarvot ja tulokset'!$C$21+1),L32,NA())</f>
        <v>#N/A</v>
      </c>
      <c r="M33" s="4" t="str">
        <f>IF(A33&lt;('2. Syöttöarvot ja tulokset'!$C$21+1),'2. Syöttöarvot ja tulokset'!$C$75*'2. Syöttöarvot ja tulokset'!$C$73," ")</f>
        <v xml:space="preserve"> </v>
      </c>
      <c r="N33" s="4" t="str">
        <f>IF(A33&lt;('2. Syöttöarvot ja tulokset'!$C$21+1),M33/((1+$P$2)^A33)," ")</f>
        <v xml:space="preserve"> </v>
      </c>
      <c r="O33" s="4" t="str">
        <f>IF(A33&lt;('2. Syöttöarvot ja tulokset'!$C$21+1),'2. Syöttöarvot ja tulokset'!$C$73*'2. Syöttöarvot ja tulokset'!$C$75+O32," ")</f>
        <v xml:space="preserve"> </v>
      </c>
      <c r="P33" s="4" t="str">
        <f>IF(A33&lt;('2. Syöttöarvot ja tulokset'!$C$21+1),(G33+I33+H33+J33)/((1+$P$2)^A33)," ")</f>
        <v xml:space="preserve"> </v>
      </c>
      <c r="Q33" s="4" t="str">
        <f>IF(A33&lt;('2. Syöttöarvot ja tulokset'!$C$21+1),Q32+P33," ")</f>
        <v xml:space="preserve"> </v>
      </c>
      <c r="R33" s="4" t="e">
        <f>IF(A33&lt;('2. Syöttöarvot ja tulokset'!$C$21+1),R32+G33+I33+H33+J33+T33-$V$6,NA())</f>
        <v>#N/A</v>
      </c>
      <c r="S33" s="4" t="str">
        <f>IF(A33&lt;('2. Syöttöarvot ja tulokset'!$C$21+1),'2. Syöttöarvot ja tulokset'!$C$79*(R32)," ")</f>
        <v xml:space="preserve"> </v>
      </c>
      <c r="T33" s="4">
        <f t="shared" si="1"/>
        <v>0</v>
      </c>
      <c r="U33" s="4" t="e">
        <f>IF(A33&lt;('2. Syöttöarvot ja tulokset'!$C$21+1),U32+((G33+I33+H33+J33-$V$6+T33)/((1+$P$2)^A33)),NA())</f>
        <v>#N/A</v>
      </c>
      <c r="V33" s="4" t="str">
        <f>IF(A33&lt;('2. Syöttöarvot ja tulokset'!$C$21+1),V32+('2. Syöttöarvot ja tulokset'!$C$75*'2. Syöttöarvot ja tulokset'!$C$73)," ")</f>
        <v xml:space="preserve"> </v>
      </c>
      <c r="W33" s="4" t="e">
        <f>IF(A33&lt;('2. Syöttöarvot ja tulokset'!$C$21+1),W32+C33+Y33-$V$6,NA())</f>
        <v>#N/A</v>
      </c>
      <c r="X33" s="4" t="str">
        <f>IF(A33&lt;('2. Syöttöarvot ja tulokset'!$C$21+1),'2. Syöttöarvot ja tulokset'!$C$79*(W32)," ")</f>
        <v xml:space="preserve"> </v>
      </c>
      <c r="Y33" s="4">
        <f t="shared" si="2"/>
        <v>0</v>
      </c>
      <c r="Z33" s="4" t="e">
        <f>IF(A33&lt;('2. Syöttöarvot ja tulokset'!$C$21+1),Z32+((C33-$V$6+Y33)/((1+$P$2)^A33)),NA())</f>
        <v>#N/A</v>
      </c>
      <c r="AA33" s="4" t="str">
        <f>IF(A33&lt;('2. Syöttöarvot ja tulokset'!$C$21+1),AA32+G33+I33+H33+T33-$V$6," ")</f>
        <v xml:space="preserve"> </v>
      </c>
      <c r="AB33" s="20" t="e">
        <f>IF(A33&lt;('2. Syöttöarvot ja tulokset'!$C$21+1),AA33/L33,NA())</f>
        <v>#N/A</v>
      </c>
      <c r="AC33" s="29" t="str">
        <f>IF(A33&lt;('2. Syöttöarvot ja tulokset'!$C$21+1),AC32+C33+Y33-$V$6," ")</f>
        <v xml:space="preserve"> </v>
      </c>
      <c r="AD33" s="20" t="e">
        <f>IF(A33&lt;('2. Syöttöarvot ja tulokset'!$C$21+1),AC33/L33,NA())</f>
        <v>#N/A</v>
      </c>
      <c r="AE33" t="str">
        <f>IF(A33&lt;('2. Syöttöarvot ja tulokset'!$C$21+1),-'2. Syöttöarvot ja tulokset'!$C$122*A33," ")</f>
        <v xml:space="preserve"> </v>
      </c>
      <c r="AF33" t="e">
        <f>IF(A33&lt;('2. Syöttöarvot ja tulokset'!$C$21+1),AE33/1000,NA())</f>
        <v>#N/A</v>
      </c>
    </row>
    <row r="34" spans="1:32" x14ac:dyDescent="0.35">
      <c r="A34">
        <f t="shared" si="0"/>
        <v>29</v>
      </c>
      <c r="B34" t="str">
        <f>IF(A34&lt;('2. Syöttöarvot ja tulokset'!$C$21+1),A34," ")</f>
        <v xml:space="preserve"> </v>
      </c>
      <c r="C34" s="4" t="str">
        <f>IF(A34&lt;('2. Syöttöarvot ja tulokset'!$C$21+1),'2. Syöttöarvot ja tulokset'!$C$99+'2. Syöttöarvot ja tulokset'!$C$101," ")</f>
        <v xml:space="preserve"> </v>
      </c>
      <c r="D34" s="4" t="e">
        <f>IF(A34&lt;('2. Syöttöarvot ja tulokset'!$C$21+1),D33+C34,NA())</f>
        <v>#N/A</v>
      </c>
      <c r="E34" s="4" t="str">
        <f>IF(A34&lt;('2. Syöttöarvot ja tulokset'!$C$21+1),C34/((1+$P$2)^A34)," ")</f>
        <v xml:space="preserve"> </v>
      </c>
      <c r="F34" s="4" t="str">
        <f>IF(B34&lt;('2. Syöttöarvot ja tulokset'!$C$21+1),F33+E34," ")</f>
        <v xml:space="preserve"> </v>
      </c>
      <c r="G34" s="4" t="str">
        <f>IF(A34&lt;('2. Syöttöarvot ja tulokset'!$C$21+1),G33*(1+'2. Syöttöarvot ja tulokset'!$C$46)," ")</f>
        <v xml:space="preserve"> </v>
      </c>
      <c r="H34" s="4" t="str">
        <f>IF(A34&lt;('2. Syöttöarvot ja tulokset'!$C$21+1),H33*(1+'2. Syöttöarvot ja tulokset'!$C$58)," ")</f>
        <v xml:space="preserve"> </v>
      </c>
      <c r="I34" s="4" t="str">
        <f>IF(A34&lt;('2. Syöttöarvot ja tulokset'!$C$21+1),I33*(1+'2. Syöttöarvot ja tulokset'!$C$34)," ")</f>
        <v xml:space="preserve"> </v>
      </c>
      <c r="J34" s="4" t="str">
        <f>IF(A34&lt;('2. Syöttöarvot ja tulokset'!$C$21+1),J33*(1+'2. Syöttöarvot ja tulokset'!$C$68)," ")</f>
        <v xml:space="preserve"> </v>
      </c>
      <c r="K34" s="4" t="e">
        <f>IF(A34&lt;('2. Syöttöarvot ja tulokset'!$C$21+1),K33+(G34+I34+H34+J34),NA())</f>
        <v>#N/A</v>
      </c>
      <c r="L34" s="4" t="e">
        <f>IF(A34&lt;('2. Syöttöarvot ja tulokset'!$C$21+1),L33,NA())</f>
        <v>#N/A</v>
      </c>
      <c r="M34" s="4" t="str">
        <f>IF(A34&lt;('2. Syöttöarvot ja tulokset'!$C$21+1),'2. Syöttöarvot ja tulokset'!$C$75*'2. Syöttöarvot ja tulokset'!$C$73," ")</f>
        <v xml:space="preserve"> </v>
      </c>
      <c r="N34" s="4" t="str">
        <f>IF(A34&lt;('2. Syöttöarvot ja tulokset'!$C$21+1),M34/((1+$P$2)^A34)," ")</f>
        <v xml:space="preserve"> </v>
      </c>
      <c r="O34" s="4" t="str">
        <f>IF(A34&lt;('2. Syöttöarvot ja tulokset'!$C$21+1),'2. Syöttöarvot ja tulokset'!$C$73*'2. Syöttöarvot ja tulokset'!$C$75+O33," ")</f>
        <v xml:space="preserve"> </v>
      </c>
      <c r="P34" s="4" t="str">
        <f>IF(A34&lt;('2. Syöttöarvot ja tulokset'!$C$21+1),(G34+I34+H34+J34)/((1+$P$2)^A34)," ")</f>
        <v xml:space="preserve"> </v>
      </c>
      <c r="Q34" s="4" t="str">
        <f>IF(A34&lt;('2. Syöttöarvot ja tulokset'!$C$21+1),Q33+P34," ")</f>
        <v xml:space="preserve"> </v>
      </c>
      <c r="R34" s="4" t="e">
        <f>IF(A34&lt;('2. Syöttöarvot ja tulokset'!$C$21+1),R33+G34+I34+H34+J34+T34-$V$6,NA())</f>
        <v>#N/A</v>
      </c>
      <c r="S34" s="4" t="str">
        <f>IF(A34&lt;('2. Syöttöarvot ja tulokset'!$C$21+1),'2. Syöttöarvot ja tulokset'!$C$79*(R33)," ")</f>
        <v xml:space="preserve"> </v>
      </c>
      <c r="T34" s="4">
        <f t="shared" si="1"/>
        <v>0</v>
      </c>
      <c r="U34" s="4" t="e">
        <f>IF(A34&lt;('2. Syöttöarvot ja tulokset'!$C$21+1),U33+((G34+I34+H34+J34-$V$6+T34)/((1+$P$2)^A34)),NA())</f>
        <v>#N/A</v>
      </c>
      <c r="V34" s="4" t="str">
        <f>IF(A34&lt;('2. Syöttöarvot ja tulokset'!$C$21+1),V33+('2. Syöttöarvot ja tulokset'!$C$75*'2. Syöttöarvot ja tulokset'!$C$73)," ")</f>
        <v xml:space="preserve"> </v>
      </c>
      <c r="W34" s="4" t="e">
        <f>IF(A34&lt;('2. Syöttöarvot ja tulokset'!$C$21+1),W33+C34+Y34-$V$6,NA())</f>
        <v>#N/A</v>
      </c>
      <c r="X34" s="4" t="str">
        <f>IF(A34&lt;('2. Syöttöarvot ja tulokset'!$C$21+1),'2. Syöttöarvot ja tulokset'!$C$79*(W33)," ")</f>
        <v xml:space="preserve"> </v>
      </c>
      <c r="Y34" s="4">
        <f t="shared" si="2"/>
        <v>0</v>
      </c>
      <c r="Z34" s="4" t="e">
        <f>IF(A34&lt;('2. Syöttöarvot ja tulokset'!$C$21+1),Z33+((C34-$V$6+Y34)/((1+$P$2)^A34)),NA())</f>
        <v>#N/A</v>
      </c>
      <c r="AA34" s="4" t="str">
        <f>IF(A34&lt;('2. Syöttöarvot ja tulokset'!$C$21+1),AA33+G34+I34+H34+T34-$V$6," ")</f>
        <v xml:space="preserve"> </v>
      </c>
      <c r="AB34" s="20" t="e">
        <f>IF(A34&lt;('2. Syöttöarvot ja tulokset'!$C$21+1),AA34/L34,NA())</f>
        <v>#N/A</v>
      </c>
      <c r="AC34" s="29" t="str">
        <f>IF(A34&lt;('2. Syöttöarvot ja tulokset'!$C$21+1),AC33+C34+Y34-$V$6," ")</f>
        <v xml:space="preserve"> </v>
      </c>
      <c r="AD34" s="20" t="e">
        <f>IF(A34&lt;('2. Syöttöarvot ja tulokset'!$C$21+1),AC34/L34,NA())</f>
        <v>#N/A</v>
      </c>
      <c r="AE34" t="str">
        <f>IF(A34&lt;('2. Syöttöarvot ja tulokset'!$C$21+1),-'2. Syöttöarvot ja tulokset'!$C$122*A34," ")</f>
        <v xml:space="preserve"> </v>
      </c>
      <c r="AF34" t="e">
        <f>IF(A34&lt;('2. Syöttöarvot ja tulokset'!$C$21+1),AE34/1000,NA())</f>
        <v>#N/A</v>
      </c>
    </row>
    <row r="35" spans="1:32" x14ac:dyDescent="0.35">
      <c r="A35">
        <f t="shared" si="0"/>
        <v>30</v>
      </c>
      <c r="B35" t="str">
        <f>IF(A35&lt;('2. Syöttöarvot ja tulokset'!$C$21+1),A35," ")</f>
        <v xml:space="preserve"> </v>
      </c>
      <c r="C35" s="4" t="str">
        <f>IF(A35&lt;('2. Syöttöarvot ja tulokset'!$C$21+1),'2. Syöttöarvot ja tulokset'!$C$99+'2. Syöttöarvot ja tulokset'!$C$101," ")</f>
        <v xml:space="preserve"> </v>
      </c>
      <c r="D35" s="4" t="e">
        <f>IF(A35&lt;('2. Syöttöarvot ja tulokset'!$C$21+1),D34+C35,NA())</f>
        <v>#N/A</v>
      </c>
      <c r="E35" s="4" t="str">
        <f>IF(A35&lt;('2. Syöttöarvot ja tulokset'!$C$21+1),C35/((1+$P$2)^A35)," ")</f>
        <v xml:space="preserve"> </v>
      </c>
      <c r="F35" s="4" t="str">
        <f>IF(B35&lt;('2. Syöttöarvot ja tulokset'!$C$21+1),F34+E35," ")</f>
        <v xml:space="preserve"> </v>
      </c>
      <c r="G35" s="4" t="str">
        <f>IF(A35&lt;('2. Syöttöarvot ja tulokset'!$C$21+1),G34*(1+'2. Syöttöarvot ja tulokset'!$C$46)," ")</f>
        <v xml:space="preserve"> </v>
      </c>
      <c r="H35" s="4" t="str">
        <f>IF(A35&lt;('2. Syöttöarvot ja tulokset'!$C$21+1),H34*(1+'2. Syöttöarvot ja tulokset'!$C$58)," ")</f>
        <v xml:space="preserve"> </v>
      </c>
      <c r="I35" s="4" t="str">
        <f>IF(A35&lt;('2. Syöttöarvot ja tulokset'!$C$21+1),I34*(1+'2. Syöttöarvot ja tulokset'!$C$34)," ")</f>
        <v xml:space="preserve"> </v>
      </c>
      <c r="J35" s="4" t="str">
        <f>IF(A35&lt;('2. Syöttöarvot ja tulokset'!$C$21+1),J34*(1+'2. Syöttöarvot ja tulokset'!$C$68)," ")</f>
        <v xml:space="preserve"> </v>
      </c>
      <c r="K35" s="4" t="e">
        <f>IF(A35&lt;('2. Syöttöarvot ja tulokset'!$C$21+1),K34+(G35+I35+H35+J35),NA())</f>
        <v>#N/A</v>
      </c>
      <c r="L35" s="4" t="e">
        <f>IF(A35&lt;('2. Syöttöarvot ja tulokset'!$C$21+1),L34,NA())</f>
        <v>#N/A</v>
      </c>
      <c r="M35" s="4" t="str">
        <f>IF(A35&lt;('2. Syöttöarvot ja tulokset'!$C$21+1),'2. Syöttöarvot ja tulokset'!$C$75*'2. Syöttöarvot ja tulokset'!$C$73," ")</f>
        <v xml:space="preserve"> </v>
      </c>
      <c r="N35" s="4" t="str">
        <f>IF(A35&lt;('2. Syöttöarvot ja tulokset'!$C$21+1),M35/((1+$P$2)^A35)," ")</f>
        <v xml:space="preserve"> </v>
      </c>
      <c r="O35" s="4" t="str">
        <f>IF(A35&lt;('2. Syöttöarvot ja tulokset'!$C$21+1),'2. Syöttöarvot ja tulokset'!$C$73*'2. Syöttöarvot ja tulokset'!$C$75+O34," ")</f>
        <v xml:space="preserve"> </v>
      </c>
      <c r="P35" s="4" t="str">
        <f>IF(A35&lt;('2. Syöttöarvot ja tulokset'!$C$21+1),(G35+I35+H35+J35)/((1+$P$2)^A35)," ")</f>
        <v xml:space="preserve"> </v>
      </c>
      <c r="Q35" s="4" t="str">
        <f>IF(A35&lt;('2. Syöttöarvot ja tulokset'!$C$21+1),Q34+P35," ")</f>
        <v xml:space="preserve"> </v>
      </c>
      <c r="R35" s="4" t="e">
        <f>IF(A35&lt;('2. Syöttöarvot ja tulokset'!$C$21+1),R34+G35+I35+H35+J35+T35-$V$6,NA())</f>
        <v>#N/A</v>
      </c>
      <c r="S35" s="4" t="str">
        <f>IF(A35&lt;('2. Syöttöarvot ja tulokset'!$C$21+1),'2. Syöttöarvot ja tulokset'!$C$79*(R34)," ")</f>
        <v xml:space="preserve"> </v>
      </c>
      <c r="T35" s="4">
        <f t="shared" si="1"/>
        <v>0</v>
      </c>
      <c r="U35" s="4" t="e">
        <f>IF(A35&lt;('2. Syöttöarvot ja tulokset'!$C$21+1),U34+((G35+I35+H35+J35-$V$6+T35)/((1+$P$2)^A35)),NA())</f>
        <v>#N/A</v>
      </c>
      <c r="V35" s="4" t="str">
        <f>IF(A35&lt;('2. Syöttöarvot ja tulokset'!$C$21+1),V34+('2. Syöttöarvot ja tulokset'!$C$75*'2. Syöttöarvot ja tulokset'!$C$73)," ")</f>
        <v xml:space="preserve"> </v>
      </c>
      <c r="W35" s="4" t="e">
        <f>IF(A35&lt;('2. Syöttöarvot ja tulokset'!$C$21+1),W34+C35+Y35-$V$6,NA())</f>
        <v>#N/A</v>
      </c>
      <c r="X35" s="4" t="str">
        <f>IF(A35&lt;('2. Syöttöarvot ja tulokset'!$C$21+1),'2. Syöttöarvot ja tulokset'!$C$79*(W34)," ")</f>
        <v xml:space="preserve"> </v>
      </c>
      <c r="Y35" s="4">
        <f t="shared" si="2"/>
        <v>0</v>
      </c>
      <c r="Z35" s="4" t="e">
        <f>IF(A35&lt;('2. Syöttöarvot ja tulokset'!$C$21+1),Z34+((C35-$V$6+Y35)/((1+$P$2)^A35)),NA())</f>
        <v>#N/A</v>
      </c>
      <c r="AA35" s="4" t="str">
        <f>IF(A35&lt;('2. Syöttöarvot ja tulokset'!$C$21+1),AA34+G35+I35+H35+T35-$V$6," ")</f>
        <v xml:space="preserve"> </v>
      </c>
      <c r="AB35" s="20" t="e">
        <f>IF(A35&lt;('2. Syöttöarvot ja tulokset'!$C$21+1),AA35/L35,NA())</f>
        <v>#N/A</v>
      </c>
      <c r="AC35" s="29" t="str">
        <f>IF(A35&lt;('2. Syöttöarvot ja tulokset'!$C$21+1),AC34+C35+Y35-$V$6," ")</f>
        <v xml:space="preserve"> </v>
      </c>
      <c r="AD35" s="20" t="e">
        <f>IF(A35&lt;('2. Syöttöarvot ja tulokset'!$C$21+1),AC35/L35,NA())</f>
        <v>#N/A</v>
      </c>
      <c r="AE35" t="str">
        <f>IF(A35&lt;('2. Syöttöarvot ja tulokset'!$C$21+1),-'2. Syöttöarvot ja tulokset'!$C$122*A35," ")</f>
        <v xml:space="preserve"> </v>
      </c>
      <c r="AF35" t="e">
        <f>IF(A35&lt;('2. Syöttöarvot ja tulokset'!$C$21+1),AE35/1000,NA())</f>
        <v>#N/A</v>
      </c>
    </row>
    <row r="36" spans="1:32" x14ac:dyDescent="0.35">
      <c r="A36">
        <f t="shared" si="0"/>
        <v>31</v>
      </c>
      <c r="B36" t="str">
        <f>IF(A36&lt;('2. Syöttöarvot ja tulokset'!$C$21+1),A36," ")</f>
        <v xml:space="preserve"> </v>
      </c>
      <c r="C36" s="4" t="str">
        <f>IF(A36&lt;('2. Syöttöarvot ja tulokset'!$C$21+1),'2. Syöttöarvot ja tulokset'!$C$99+'2. Syöttöarvot ja tulokset'!$C$101," ")</f>
        <v xml:space="preserve"> </v>
      </c>
      <c r="D36" s="4" t="e">
        <f>IF(A36&lt;('2. Syöttöarvot ja tulokset'!$C$21+1),D35+C36,NA())</f>
        <v>#N/A</v>
      </c>
      <c r="E36" s="4" t="str">
        <f>IF(A36&lt;('2. Syöttöarvot ja tulokset'!$C$21+1),C36/((1+$P$2)^A36)," ")</f>
        <v xml:space="preserve"> </v>
      </c>
      <c r="F36" s="4" t="str">
        <f>IF(B36&lt;('2. Syöttöarvot ja tulokset'!$C$21+1),F35+E36," ")</f>
        <v xml:space="preserve"> </v>
      </c>
      <c r="G36" s="4" t="str">
        <f>IF(A36&lt;('2. Syöttöarvot ja tulokset'!$C$21+1),G35*(1+'2. Syöttöarvot ja tulokset'!$C$46)," ")</f>
        <v xml:space="preserve"> </v>
      </c>
      <c r="H36" s="4" t="str">
        <f>IF(A36&lt;('2. Syöttöarvot ja tulokset'!$C$21+1),H35*(1+'2. Syöttöarvot ja tulokset'!$C$58)," ")</f>
        <v xml:space="preserve"> </v>
      </c>
      <c r="I36" s="4" t="str">
        <f>IF(A36&lt;('2. Syöttöarvot ja tulokset'!$C$21+1),I35*(1+'2. Syöttöarvot ja tulokset'!$C$34)," ")</f>
        <v xml:space="preserve"> </v>
      </c>
      <c r="J36" s="4" t="str">
        <f>IF(A36&lt;('2. Syöttöarvot ja tulokset'!$C$21+1),J35*(1+'2. Syöttöarvot ja tulokset'!$C$68)," ")</f>
        <v xml:space="preserve"> </v>
      </c>
      <c r="K36" s="4" t="e">
        <f>IF(A36&lt;('2. Syöttöarvot ja tulokset'!$C$21+1),K35+(G36+I36+H36+J36),NA())</f>
        <v>#N/A</v>
      </c>
      <c r="L36" s="4" t="e">
        <f>IF(A36&lt;('2. Syöttöarvot ja tulokset'!$C$21+1),L35,NA())</f>
        <v>#N/A</v>
      </c>
      <c r="M36" s="4" t="str">
        <f>IF(A36&lt;('2. Syöttöarvot ja tulokset'!$C$21+1),'2. Syöttöarvot ja tulokset'!$C$75*'2. Syöttöarvot ja tulokset'!$C$73," ")</f>
        <v xml:space="preserve"> </v>
      </c>
      <c r="N36" s="4" t="str">
        <f>IF(A36&lt;('2. Syöttöarvot ja tulokset'!$C$21+1),M36/((1+$P$2)^A36)," ")</f>
        <v xml:space="preserve"> </v>
      </c>
      <c r="O36" s="4" t="str">
        <f>IF(A36&lt;('2. Syöttöarvot ja tulokset'!$C$21+1),'2. Syöttöarvot ja tulokset'!$C$73*'2. Syöttöarvot ja tulokset'!$C$75+O35," ")</f>
        <v xml:space="preserve"> </v>
      </c>
      <c r="P36" s="4" t="str">
        <f>IF(A36&lt;('2. Syöttöarvot ja tulokset'!$C$21+1),(G36+I36+H36+J36)/((1+$P$2)^A36)," ")</f>
        <v xml:space="preserve"> </v>
      </c>
      <c r="Q36" s="4" t="str">
        <f>IF(A36&lt;('2. Syöttöarvot ja tulokset'!$C$21+1),Q35+P36," ")</f>
        <v xml:space="preserve"> </v>
      </c>
      <c r="R36" s="4" t="e">
        <f>IF(A36&lt;('2. Syöttöarvot ja tulokset'!$C$21+1),R35+G36+I36+H36+J36+T36-$V$6,NA())</f>
        <v>#N/A</v>
      </c>
      <c r="S36" s="4" t="str">
        <f>IF(A36&lt;('2. Syöttöarvot ja tulokset'!$C$21+1),'2. Syöttöarvot ja tulokset'!$C$79*(R35)," ")</f>
        <v xml:space="preserve"> </v>
      </c>
      <c r="T36" s="4">
        <f t="shared" si="1"/>
        <v>0</v>
      </c>
      <c r="U36" s="4" t="e">
        <f>IF(A36&lt;('2. Syöttöarvot ja tulokset'!$C$21+1),U35+((G36+I36+H36+J36-$V$6+T36)/((1+$P$2)^A36)),NA())</f>
        <v>#N/A</v>
      </c>
      <c r="V36" s="4" t="str">
        <f>IF(A36&lt;('2. Syöttöarvot ja tulokset'!$C$21+1),V35+('2. Syöttöarvot ja tulokset'!$C$75*'2. Syöttöarvot ja tulokset'!$C$73)," ")</f>
        <v xml:space="preserve"> </v>
      </c>
      <c r="W36" s="4" t="e">
        <f>IF(A36&lt;('2. Syöttöarvot ja tulokset'!$C$21+1),W35+C36+Y36-$V$6,NA())</f>
        <v>#N/A</v>
      </c>
      <c r="X36" s="4" t="str">
        <f>IF(A36&lt;('2. Syöttöarvot ja tulokset'!$C$21+1),'2. Syöttöarvot ja tulokset'!$C$79*(W35)," ")</f>
        <v xml:space="preserve"> </v>
      </c>
      <c r="Y36" s="4">
        <f t="shared" si="2"/>
        <v>0</v>
      </c>
      <c r="Z36" s="4" t="e">
        <f>IF(A36&lt;('2. Syöttöarvot ja tulokset'!$C$21+1),Z35+((C36-$V$6+Y36)/((1+$P$2)^A36)),NA())</f>
        <v>#N/A</v>
      </c>
      <c r="AA36" s="4" t="str">
        <f>IF(A36&lt;('2. Syöttöarvot ja tulokset'!$C$21+1),AA35+G36+I36+H36+T36-$V$6," ")</f>
        <v xml:space="preserve"> </v>
      </c>
      <c r="AB36" s="20" t="e">
        <f>IF(A36&lt;('2. Syöttöarvot ja tulokset'!$C$21+1),AA36/L36,NA())</f>
        <v>#N/A</v>
      </c>
      <c r="AC36" s="29" t="str">
        <f>IF(A36&lt;('2. Syöttöarvot ja tulokset'!$C$21+1),AC35+C36+Y36-$V$6," ")</f>
        <v xml:space="preserve"> </v>
      </c>
      <c r="AD36" s="20" t="e">
        <f>IF(A36&lt;('2. Syöttöarvot ja tulokset'!$C$21+1),AC36/L36,NA())</f>
        <v>#N/A</v>
      </c>
      <c r="AE36" t="str">
        <f>IF(A36&lt;('2. Syöttöarvot ja tulokset'!$C$21+1),-'2. Syöttöarvot ja tulokset'!$C$122*A36," ")</f>
        <v xml:space="preserve"> </v>
      </c>
      <c r="AF36" t="e">
        <f>IF(A36&lt;('2. Syöttöarvot ja tulokset'!$C$21+1),AE36/1000,NA())</f>
        <v>#N/A</v>
      </c>
    </row>
    <row r="37" spans="1:32" x14ac:dyDescent="0.35">
      <c r="A37">
        <f t="shared" si="0"/>
        <v>32</v>
      </c>
      <c r="B37" t="str">
        <f>IF(A37&lt;('2. Syöttöarvot ja tulokset'!$C$21+1),A37," ")</f>
        <v xml:space="preserve"> </v>
      </c>
      <c r="C37" s="4" t="str">
        <f>IF(A37&lt;('2. Syöttöarvot ja tulokset'!$C$21+1),'2. Syöttöarvot ja tulokset'!$C$99+'2. Syöttöarvot ja tulokset'!$C$101," ")</f>
        <v xml:space="preserve"> </v>
      </c>
      <c r="D37" s="4" t="e">
        <f>IF(A37&lt;('2. Syöttöarvot ja tulokset'!$C$21+1),D36+C37,NA())</f>
        <v>#N/A</v>
      </c>
      <c r="E37" s="4" t="str">
        <f>IF(A37&lt;('2. Syöttöarvot ja tulokset'!$C$21+1),C37/((1+$P$2)^A37)," ")</f>
        <v xml:space="preserve"> </v>
      </c>
      <c r="F37" s="4" t="str">
        <f>IF(B37&lt;('2. Syöttöarvot ja tulokset'!$C$21+1),F36+E37," ")</f>
        <v xml:space="preserve"> </v>
      </c>
      <c r="G37" s="4" t="str">
        <f>IF(A37&lt;('2. Syöttöarvot ja tulokset'!$C$21+1),G36*(1+'2. Syöttöarvot ja tulokset'!$C$46)," ")</f>
        <v xml:space="preserve"> </v>
      </c>
      <c r="H37" s="4" t="str">
        <f>IF(A37&lt;('2. Syöttöarvot ja tulokset'!$C$21+1),H36*(1+'2. Syöttöarvot ja tulokset'!$C$58)," ")</f>
        <v xml:space="preserve"> </v>
      </c>
      <c r="I37" s="4" t="str">
        <f>IF(A37&lt;('2. Syöttöarvot ja tulokset'!$C$21+1),I36*(1+'2. Syöttöarvot ja tulokset'!$C$34)," ")</f>
        <v xml:space="preserve"> </v>
      </c>
      <c r="J37" s="4" t="str">
        <f>IF(A37&lt;('2. Syöttöarvot ja tulokset'!$C$21+1),J36*(1+'2. Syöttöarvot ja tulokset'!$C$68)," ")</f>
        <v xml:space="preserve"> </v>
      </c>
      <c r="K37" s="4" t="e">
        <f>IF(A37&lt;('2. Syöttöarvot ja tulokset'!$C$21+1),K36+(G37+I37+H37+J37),NA())</f>
        <v>#N/A</v>
      </c>
      <c r="L37" s="4" t="e">
        <f>IF(A37&lt;('2. Syöttöarvot ja tulokset'!$C$21+1),L36,NA())</f>
        <v>#N/A</v>
      </c>
      <c r="M37" s="4" t="str">
        <f>IF(A37&lt;('2. Syöttöarvot ja tulokset'!$C$21+1),'2. Syöttöarvot ja tulokset'!$C$75*'2. Syöttöarvot ja tulokset'!$C$73," ")</f>
        <v xml:space="preserve"> </v>
      </c>
      <c r="N37" s="4" t="str">
        <f>IF(A37&lt;('2. Syöttöarvot ja tulokset'!$C$21+1),M37/((1+$P$2)^A37)," ")</f>
        <v xml:space="preserve"> </v>
      </c>
      <c r="O37" s="4" t="str">
        <f>IF(A37&lt;('2. Syöttöarvot ja tulokset'!$C$21+1),'2. Syöttöarvot ja tulokset'!$C$73*'2. Syöttöarvot ja tulokset'!$C$75+O36," ")</f>
        <v xml:space="preserve"> </v>
      </c>
      <c r="P37" s="4" t="str">
        <f>IF(A37&lt;('2. Syöttöarvot ja tulokset'!$C$21+1),(G37+I37+H37+J37)/((1+$P$2)^A37)," ")</f>
        <v xml:space="preserve"> </v>
      </c>
      <c r="Q37" s="4" t="str">
        <f>IF(A37&lt;('2. Syöttöarvot ja tulokset'!$C$21+1),Q36+P37," ")</f>
        <v xml:space="preserve"> </v>
      </c>
      <c r="R37" s="4" t="e">
        <f>IF(A37&lt;('2. Syöttöarvot ja tulokset'!$C$21+1),R36+G37+I37+H37+J37+T37-$V$6,NA())</f>
        <v>#N/A</v>
      </c>
      <c r="S37" s="4" t="str">
        <f>IF(A37&lt;('2. Syöttöarvot ja tulokset'!$C$21+1),'2. Syöttöarvot ja tulokset'!$C$79*(R36)," ")</f>
        <v xml:space="preserve"> </v>
      </c>
      <c r="T37" s="4">
        <f t="shared" si="1"/>
        <v>0</v>
      </c>
      <c r="U37" s="4" t="e">
        <f>IF(A37&lt;('2. Syöttöarvot ja tulokset'!$C$21+1),U36+((G37+I37+H37+J37-$V$6+T37)/((1+$P$2)^A37)),NA())</f>
        <v>#N/A</v>
      </c>
      <c r="V37" s="4" t="str">
        <f>IF(A37&lt;('2. Syöttöarvot ja tulokset'!$C$21+1),V36+('2. Syöttöarvot ja tulokset'!$C$75*'2. Syöttöarvot ja tulokset'!$C$73)," ")</f>
        <v xml:space="preserve"> </v>
      </c>
      <c r="W37" s="4" t="e">
        <f>IF(A37&lt;('2. Syöttöarvot ja tulokset'!$C$21+1),W36+C37+Y37-$V$6,NA())</f>
        <v>#N/A</v>
      </c>
      <c r="X37" s="4" t="str">
        <f>IF(A37&lt;('2. Syöttöarvot ja tulokset'!$C$21+1),'2. Syöttöarvot ja tulokset'!$C$79*(W36)," ")</f>
        <v xml:space="preserve"> </v>
      </c>
      <c r="Y37" s="4">
        <f t="shared" si="2"/>
        <v>0</v>
      </c>
      <c r="Z37" s="4" t="e">
        <f>IF(A37&lt;('2. Syöttöarvot ja tulokset'!$C$21+1),Z36+((C37-$V$6+Y37)/((1+$P$2)^A37)),NA())</f>
        <v>#N/A</v>
      </c>
      <c r="AA37" s="4" t="str">
        <f>IF(A37&lt;('2. Syöttöarvot ja tulokset'!$C$21+1),AA36+G37+I37+H37+T37-$V$6," ")</f>
        <v xml:space="preserve"> </v>
      </c>
      <c r="AB37" s="20" t="e">
        <f>IF(A37&lt;('2. Syöttöarvot ja tulokset'!$C$21+1),AA37/L37,NA())</f>
        <v>#N/A</v>
      </c>
      <c r="AC37" s="29" t="str">
        <f>IF(A37&lt;('2. Syöttöarvot ja tulokset'!$C$21+1),AC36+C37+Y37-$V$6," ")</f>
        <v xml:space="preserve"> </v>
      </c>
      <c r="AD37" s="20" t="e">
        <f>IF(A37&lt;('2. Syöttöarvot ja tulokset'!$C$21+1),AC37/L37,NA())</f>
        <v>#N/A</v>
      </c>
      <c r="AE37" t="str">
        <f>IF(A37&lt;('2. Syöttöarvot ja tulokset'!$C$21+1),-'2. Syöttöarvot ja tulokset'!$C$122*A37," ")</f>
        <v xml:space="preserve"> </v>
      </c>
      <c r="AF37" t="e">
        <f>IF(A37&lt;('2. Syöttöarvot ja tulokset'!$C$21+1),AE37/1000,NA())</f>
        <v>#N/A</v>
      </c>
    </row>
    <row r="38" spans="1:32" x14ac:dyDescent="0.35">
      <c r="A38">
        <f t="shared" si="0"/>
        <v>33</v>
      </c>
      <c r="B38" t="str">
        <f>IF(A38&lt;('2. Syöttöarvot ja tulokset'!$C$21+1),A38," ")</f>
        <v xml:space="preserve"> </v>
      </c>
      <c r="C38" s="4" t="str">
        <f>IF(A38&lt;('2. Syöttöarvot ja tulokset'!$C$21+1),'2. Syöttöarvot ja tulokset'!$C$99+'2. Syöttöarvot ja tulokset'!$C$101," ")</f>
        <v xml:space="preserve"> </v>
      </c>
      <c r="D38" s="4" t="e">
        <f>IF(A38&lt;('2. Syöttöarvot ja tulokset'!$C$21+1),D37+C38,NA())</f>
        <v>#N/A</v>
      </c>
      <c r="E38" s="4" t="str">
        <f>IF(A38&lt;('2. Syöttöarvot ja tulokset'!$C$21+1),C38/((1+$P$2)^A38)," ")</f>
        <v xml:space="preserve"> </v>
      </c>
      <c r="F38" s="4" t="str">
        <f>IF(B38&lt;('2. Syöttöarvot ja tulokset'!$C$21+1),F37+E38," ")</f>
        <v xml:space="preserve"> </v>
      </c>
      <c r="G38" s="4" t="str">
        <f>IF(A38&lt;('2. Syöttöarvot ja tulokset'!$C$21+1),G37*(1+'2. Syöttöarvot ja tulokset'!$C$46)," ")</f>
        <v xml:space="preserve"> </v>
      </c>
      <c r="H38" s="4" t="str">
        <f>IF(A38&lt;('2. Syöttöarvot ja tulokset'!$C$21+1),H37*(1+'2. Syöttöarvot ja tulokset'!$C$58)," ")</f>
        <v xml:space="preserve"> </v>
      </c>
      <c r="I38" s="4" t="str">
        <f>IF(A38&lt;('2. Syöttöarvot ja tulokset'!$C$21+1),I37*(1+'2. Syöttöarvot ja tulokset'!$C$34)," ")</f>
        <v xml:space="preserve"> </v>
      </c>
      <c r="J38" s="4" t="str">
        <f>IF(A38&lt;('2. Syöttöarvot ja tulokset'!$C$21+1),J37*(1+'2. Syöttöarvot ja tulokset'!$C$68)," ")</f>
        <v xml:space="preserve"> </v>
      </c>
      <c r="K38" s="4" t="e">
        <f>IF(A38&lt;('2. Syöttöarvot ja tulokset'!$C$21+1),K37+(G38+I38+H38+J38),NA())</f>
        <v>#N/A</v>
      </c>
      <c r="L38" s="4" t="e">
        <f>IF(A38&lt;('2. Syöttöarvot ja tulokset'!$C$21+1),L37,NA())</f>
        <v>#N/A</v>
      </c>
      <c r="M38" s="4" t="str">
        <f>IF(A38&lt;('2. Syöttöarvot ja tulokset'!$C$21+1),'2. Syöttöarvot ja tulokset'!$C$75*'2. Syöttöarvot ja tulokset'!$C$73," ")</f>
        <v xml:space="preserve"> </v>
      </c>
      <c r="N38" s="4" t="str">
        <f>IF(A38&lt;('2. Syöttöarvot ja tulokset'!$C$21+1),M38/((1+$P$2)^A38)," ")</f>
        <v xml:space="preserve"> </v>
      </c>
      <c r="O38" s="4" t="str">
        <f>IF(A38&lt;('2. Syöttöarvot ja tulokset'!$C$21+1),'2. Syöttöarvot ja tulokset'!$C$73*'2. Syöttöarvot ja tulokset'!$C$75+O37," ")</f>
        <v xml:space="preserve"> </v>
      </c>
      <c r="P38" s="4" t="str">
        <f>IF(A38&lt;('2. Syöttöarvot ja tulokset'!$C$21+1),(G38+I38+H38+J38)/((1+$P$2)^A38)," ")</f>
        <v xml:space="preserve"> </v>
      </c>
      <c r="Q38" s="4" t="str">
        <f>IF(A38&lt;('2. Syöttöarvot ja tulokset'!$C$21+1),Q37+P38," ")</f>
        <v xml:space="preserve"> </v>
      </c>
      <c r="R38" s="4" t="e">
        <f>IF(A38&lt;('2. Syöttöarvot ja tulokset'!$C$21+1),R37+G38+I38+H38+J38+T38-$V$6,NA())</f>
        <v>#N/A</v>
      </c>
      <c r="S38" s="4" t="str">
        <f>IF(A38&lt;('2. Syöttöarvot ja tulokset'!$C$21+1),'2. Syöttöarvot ja tulokset'!$C$79*(R37)," ")</f>
        <v xml:space="preserve"> </v>
      </c>
      <c r="T38" s="4">
        <f t="shared" si="1"/>
        <v>0</v>
      </c>
      <c r="U38" s="4" t="e">
        <f>IF(A38&lt;('2. Syöttöarvot ja tulokset'!$C$21+1),U37+((G38+I38+H38+J38-$V$6+T38)/((1+$P$2)^A38)),NA())</f>
        <v>#N/A</v>
      </c>
      <c r="V38" s="4" t="str">
        <f>IF(A38&lt;('2. Syöttöarvot ja tulokset'!$C$21+1),V37+('2. Syöttöarvot ja tulokset'!$C$75*'2. Syöttöarvot ja tulokset'!$C$73)," ")</f>
        <v xml:space="preserve"> </v>
      </c>
      <c r="W38" s="4" t="e">
        <f>IF(A38&lt;('2. Syöttöarvot ja tulokset'!$C$21+1),W37+C38+Y38-$V$6,NA())</f>
        <v>#N/A</v>
      </c>
      <c r="X38" s="4" t="str">
        <f>IF(A38&lt;('2. Syöttöarvot ja tulokset'!$C$21+1),'2. Syöttöarvot ja tulokset'!$C$79*(W37)," ")</f>
        <v xml:space="preserve"> </v>
      </c>
      <c r="Y38" s="4">
        <f t="shared" si="2"/>
        <v>0</v>
      </c>
      <c r="Z38" s="4" t="e">
        <f>IF(A38&lt;('2. Syöttöarvot ja tulokset'!$C$21+1),Z37+((C38-$V$6+Y38)/((1+$P$2)^A38)),NA())</f>
        <v>#N/A</v>
      </c>
      <c r="AA38" s="4" t="str">
        <f>IF(A38&lt;('2. Syöttöarvot ja tulokset'!$C$21+1),AA37+G38+I38+H38+T38-$V$6," ")</f>
        <v xml:space="preserve"> </v>
      </c>
      <c r="AB38" s="20" t="e">
        <f>IF(A38&lt;('2. Syöttöarvot ja tulokset'!$C$21+1),AA38/L38,NA())</f>
        <v>#N/A</v>
      </c>
      <c r="AC38" s="29" t="str">
        <f>IF(A38&lt;('2. Syöttöarvot ja tulokset'!$C$21+1),AC37+C38+Y38-$V$6," ")</f>
        <v xml:space="preserve"> </v>
      </c>
      <c r="AD38" s="20" t="e">
        <f>IF(A38&lt;('2. Syöttöarvot ja tulokset'!$C$21+1),AC38/L38,NA())</f>
        <v>#N/A</v>
      </c>
      <c r="AE38" t="str">
        <f>IF(A38&lt;('2. Syöttöarvot ja tulokset'!$C$21+1),-'2. Syöttöarvot ja tulokset'!$C$122*A38," ")</f>
        <v xml:space="preserve"> </v>
      </c>
      <c r="AF38" t="e">
        <f>IF(A38&lt;('2. Syöttöarvot ja tulokset'!$C$21+1),AE38/1000,NA())</f>
        <v>#N/A</v>
      </c>
    </row>
    <row r="39" spans="1:32" x14ac:dyDescent="0.35">
      <c r="A39">
        <f t="shared" si="0"/>
        <v>34</v>
      </c>
      <c r="B39" t="str">
        <f>IF(A39&lt;('2. Syöttöarvot ja tulokset'!$C$21+1),A39," ")</f>
        <v xml:space="preserve"> </v>
      </c>
      <c r="C39" s="4" t="str">
        <f>IF(A39&lt;('2. Syöttöarvot ja tulokset'!$C$21+1),'2. Syöttöarvot ja tulokset'!$C$99+'2. Syöttöarvot ja tulokset'!$C$101," ")</f>
        <v xml:space="preserve"> </v>
      </c>
      <c r="D39" s="4" t="e">
        <f>IF(A39&lt;('2. Syöttöarvot ja tulokset'!$C$21+1),D38+C39,NA())</f>
        <v>#N/A</v>
      </c>
      <c r="E39" s="4" t="str">
        <f>IF(A39&lt;('2. Syöttöarvot ja tulokset'!$C$21+1),C39/((1+$P$2)^A39)," ")</f>
        <v xml:space="preserve"> </v>
      </c>
      <c r="F39" s="4" t="str">
        <f>IF(B39&lt;('2. Syöttöarvot ja tulokset'!$C$21+1),F38+E39," ")</f>
        <v xml:space="preserve"> </v>
      </c>
      <c r="G39" s="4" t="str">
        <f>IF(A39&lt;('2. Syöttöarvot ja tulokset'!$C$21+1),G38*(1+'2. Syöttöarvot ja tulokset'!$C$46)," ")</f>
        <v xml:space="preserve"> </v>
      </c>
      <c r="H39" s="4" t="str">
        <f>IF(A39&lt;('2. Syöttöarvot ja tulokset'!$C$21+1),H38*(1+'2. Syöttöarvot ja tulokset'!$C$58)," ")</f>
        <v xml:space="preserve"> </v>
      </c>
      <c r="I39" s="4" t="str">
        <f>IF(A39&lt;('2. Syöttöarvot ja tulokset'!$C$21+1),I38*(1+'2. Syöttöarvot ja tulokset'!$C$34)," ")</f>
        <v xml:space="preserve"> </v>
      </c>
      <c r="J39" s="4" t="str">
        <f>IF(A39&lt;('2. Syöttöarvot ja tulokset'!$C$21+1),J38*(1+'2. Syöttöarvot ja tulokset'!$C$68)," ")</f>
        <v xml:space="preserve"> </v>
      </c>
      <c r="K39" s="4" t="e">
        <f>IF(A39&lt;('2. Syöttöarvot ja tulokset'!$C$21+1),K38+(G39+I39+H39+J39),NA())</f>
        <v>#N/A</v>
      </c>
      <c r="L39" s="4" t="e">
        <f>IF(A39&lt;('2. Syöttöarvot ja tulokset'!$C$21+1),L38,NA())</f>
        <v>#N/A</v>
      </c>
      <c r="M39" s="4" t="str">
        <f>IF(A39&lt;('2. Syöttöarvot ja tulokset'!$C$21+1),'2. Syöttöarvot ja tulokset'!$C$75*'2. Syöttöarvot ja tulokset'!$C$73," ")</f>
        <v xml:space="preserve"> </v>
      </c>
      <c r="N39" s="4" t="str">
        <f>IF(A39&lt;('2. Syöttöarvot ja tulokset'!$C$21+1),M39/((1+$P$2)^A39)," ")</f>
        <v xml:space="preserve"> </v>
      </c>
      <c r="O39" s="4" t="str">
        <f>IF(A39&lt;('2. Syöttöarvot ja tulokset'!$C$21+1),'2. Syöttöarvot ja tulokset'!$C$73*'2. Syöttöarvot ja tulokset'!$C$75+O38," ")</f>
        <v xml:space="preserve"> </v>
      </c>
      <c r="P39" s="4" t="str">
        <f>IF(A39&lt;('2. Syöttöarvot ja tulokset'!$C$21+1),(G39+I39+H39+J39)/((1+$P$2)^A39)," ")</f>
        <v xml:space="preserve"> </v>
      </c>
      <c r="Q39" s="4" t="str">
        <f>IF(A39&lt;('2. Syöttöarvot ja tulokset'!$C$21+1),Q38+P39," ")</f>
        <v xml:space="preserve"> </v>
      </c>
      <c r="R39" s="4" t="e">
        <f>IF(A39&lt;('2. Syöttöarvot ja tulokset'!$C$21+1),R38+G39+I39+H39+J39+T39-$V$6,NA())</f>
        <v>#N/A</v>
      </c>
      <c r="S39" s="4" t="str">
        <f>IF(A39&lt;('2. Syöttöarvot ja tulokset'!$C$21+1),'2. Syöttöarvot ja tulokset'!$C$79*(R38)," ")</f>
        <v xml:space="preserve"> </v>
      </c>
      <c r="T39" s="4">
        <f t="shared" si="1"/>
        <v>0</v>
      </c>
      <c r="U39" s="4" t="e">
        <f>IF(A39&lt;('2. Syöttöarvot ja tulokset'!$C$21+1),U38+((G39+I39+H39+J39-$V$6+T39)/((1+$P$2)^A39)),NA())</f>
        <v>#N/A</v>
      </c>
      <c r="V39" s="4" t="str">
        <f>IF(A39&lt;('2. Syöttöarvot ja tulokset'!$C$21+1),V38+('2. Syöttöarvot ja tulokset'!$C$75*'2. Syöttöarvot ja tulokset'!$C$73)," ")</f>
        <v xml:space="preserve"> </v>
      </c>
      <c r="W39" s="4" t="e">
        <f>IF(A39&lt;('2. Syöttöarvot ja tulokset'!$C$21+1),W38+C39+Y39-$V$6,NA())</f>
        <v>#N/A</v>
      </c>
      <c r="X39" s="4" t="str">
        <f>IF(A39&lt;('2. Syöttöarvot ja tulokset'!$C$21+1),'2. Syöttöarvot ja tulokset'!$C$79*(W38)," ")</f>
        <v xml:space="preserve"> </v>
      </c>
      <c r="Y39" s="4">
        <f t="shared" si="2"/>
        <v>0</v>
      </c>
      <c r="Z39" s="4" t="e">
        <f>IF(A39&lt;('2. Syöttöarvot ja tulokset'!$C$21+1),Z38+((C39-$V$6+Y39)/((1+$P$2)^A39)),NA())</f>
        <v>#N/A</v>
      </c>
      <c r="AA39" s="4" t="str">
        <f>IF(A39&lt;('2. Syöttöarvot ja tulokset'!$C$21+1),AA38+G39+I39+H39+T39-$V$6," ")</f>
        <v xml:space="preserve"> </v>
      </c>
      <c r="AB39" s="20" t="e">
        <f>IF(A39&lt;('2. Syöttöarvot ja tulokset'!$C$21+1),AA39/L39,NA())</f>
        <v>#N/A</v>
      </c>
      <c r="AC39" s="29" t="str">
        <f>IF(A39&lt;('2. Syöttöarvot ja tulokset'!$C$21+1),AC38+C39+Y39-$V$6," ")</f>
        <v xml:space="preserve"> </v>
      </c>
      <c r="AD39" s="20" t="e">
        <f>IF(A39&lt;('2. Syöttöarvot ja tulokset'!$C$21+1),AC39/L39,NA())</f>
        <v>#N/A</v>
      </c>
      <c r="AE39" t="str">
        <f>IF(A39&lt;('2. Syöttöarvot ja tulokset'!$C$21+1),-'2. Syöttöarvot ja tulokset'!$C$122*A39," ")</f>
        <v xml:space="preserve"> </v>
      </c>
      <c r="AF39" t="e">
        <f>IF(A39&lt;('2. Syöttöarvot ja tulokset'!$C$21+1),AE39/1000,NA())</f>
        <v>#N/A</v>
      </c>
    </row>
    <row r="40" spans="1:32" x14ac:dyDescent="0.35">
      <c r="A40">
        <f t="shared" si="0"/>
        <v>35</v>
      </c>
      <c r="B40" t="str">
        <f>IF(A40&lt;('2. Syöttöarvot ja tulokset'!$C$21+1),A40," ")</f>
        <v xml:space="preserve"> </v>
      </c>
      <c r="C40" s="4" t="str">
        <f>IF(A40&lt;('2. Syöttöarvot ja tulokset'!$C$21+1),'2. Syöttöarvot ja tulokset'!$C$99+'2. Syöttöarvot ja tulokset'!$C$101," ")</f>
        <v xml:space="preserve"> </v>
      </c>
      <c r="D40" s="4" t="e">
        <f>IF(A40&lt;('2. Syöttöarvot ja tulokset'!$C$21+1),D39+C40,NA())</f>
        <v>#N/A</v>
      </c>
      <c r="E40" s="4" t="str">
        <f>IF(A40&lt;('2. Syöttöarvot ja tulokset'!$C$21+1),C40/((1+$P$2)^A40)," ")</f>
        <v xml:space="preserve"> </v>
      </c>
      <c r="F40" s="4" t="str">
        <f>IF(B40&lt;('2. Syöttöarvot ja tulokset'!$C$21+1),F39+E40," ")</f>
        <v xml:space="preserve"> </v>
      </c>
      <c r="G40" s="4" t="str">
        <f>IF(A40&lt;('2. Syöttöarvot ja tulokset'!$C$21+1),G39*(1+'2. Syöttöarvot ja tulokset'!$C$46)," ")</f>
        <v xml:space="preserve"> </v>
      </c>
      <c r="H40" s="4" t="str">
        <f>IF(A40&lt;('2. Syöttöarvot ja tulokset'!$C$21+1),H39*(1+'2. Syöttöarvot ja tulokset'!$C$58)," ")</f>
        <v xml:space="preserve"> </v>
      </c>
      <c r="I40" s="4" t="str">
        <f>IF(A40&lt;('2. Syöttöarvot ja tulokset'!$C$21+1),I39*(1+'2. Syöttöarvot ja tulokset'!$C$34)," ")</f>
        <v xml:space="preserve"> </v>
      </c>
      <c r="J40" s="4" t="str">
        <f>IF(A40&lt;('2. Syöttöarvot ja tulokset'!$C$21+1),J39*(1+'2. Syöttöarvot ja tulokset'!$C$68)," ")</f>
        <v xml:space="preserve"> </v>
      </c>
      <c r="K40" s="4" t="e">
        <f>IF(A40&lt;('2. Syöttöarvot ja tulokset'!$C$21+1),K39+(G40+I40+H40+J40),NA())</f>
        <v>#N/A</v>
      </c>
      <c r="L40" s="4" t="e">
        <f>IF(A40&lt;('2. Syöttöarvot ja tulokset'!$C$21+1),L39,NA())</f>
        <v>#N/A</v>
      </c>
      <c r="M40" s="4" t="str">
        <f>IF(A40&lt;('2. Syöttöarvot ja tulokset'!$C$21+1),'2. Syöttöarvot ja tulokset'!$C$75*'2. Syöttöarvot ja tulokset'!$C$73," ")</f>
        <v xml:space="preserve"> </v>
      </c>
      <c r="N40" s="4" t="str">
        <f>IF(A40&lt;('2. Syöttöarvot ja tulokset'!$C$21+1),M40/((1+$P$2)^A40)," ")</f>
        <v xml:space="preserve"> </v>
      </c>
      <c r="O40" s="4" t="str">
        <f>IF(A40&lt;('2. Syöttöarvot ja tulokset'!$C$21+1),'2. Syöttöarvot ja tulokset'!$C$73*'2. Syöttöarvot ja tulokset'!$C$75+O39," ")</f>
        <v xml:space="preserve"> </v>
      </c>
      <c r="P40" s="4" t="str">
        <f>IF(A40&lt;('2. Syöttöarvot ja tulokset'!$C$21+1),(G40+I40+H40+J40)/((1+$P$2)^A40)," ")</f>
        <v xml:space="preserve"> </v>
      </c>
      <c r="Q40" s="4" t="str">
        <f>IF(A40&lt;('2. Syöttöarvot ja tulokset'!$C$21+1),Q39+P40," ")</f>
        <v xml:space="preserve"> </v>
      </c>
      <c r="R40" s="4" t="e">
        <f>IF(A40&lt;('2. Syöttöarvot ja tulokset'!$C$21+1),R39+G40+I40+H40+J40+T40-$V$6,NA())</f>
        <v>#N/A</v>
      </c>
      <c r="S40" s="4" t="str">
        <f>IF(A40&lt;('2. Syöttöarvot ja tulokset'!$C$21+1),'2. Syöttöarvot ja tulokset'!$C$79*(R39)," ")</f>
        <v xml:space="preserve"> </v>
      </c>
      <c r="T40" s="4">
        <f t="shared" si="1"/>
        <v>0</v>
      </c>
      <c r="U40" s="4" t="e">
        <f>IF(A40&lt;('2. Syöttöarvot ja tulokset'!$C$21+1),U39+((G40+I40+H40+J40-$V$6+T40)/((1+$P$2)^A40)),NA())</f>
        <v>#N/A</v>
      </c>
      <c r="V40" s="4" t="str">
        <f>IF(A40&lt;('2. Syöttöarvot ja tulokset'!$C$21+1),V39+('2. Syöttöarvot ja tulokset'!$C$75*'2. Syöttöarvot ja tulokset'!$C$73)," ")</f>
        <v xml:space="preserve"> </v>
      </c>
      <c r="W40" s="4" t="e">
        <f>IF(A40&lt;('2. Syöttöarvot ja tulokset'!$C$21+1),W39+C40+Y40-$V$6,NA())</f>
        <v>#N/A</v>
      </c>
      <c r="X40" s="4" t="str">
        <f>IF(A40&lt;('2. Syöttöarvot ja tulokset'!$C$21+1),'2. Syöttöarvot ja tulokset'!$C$79*(W39)," ")</f>
        <v xml:space="preserve"> </v>
      </c>
      <c r="Y40" s="4">
        <f t="shared" si="2"/>
        <v>0</v>
      </c>
      <c r="Z40" s="4" t="e">
        <f>IF(A40&lt;('2. Syöttöarvot ja tulokset'!$C$21+1),Z39+((C40-$V$6+Y40)/((1+$P$2)^A40)),NA())</f>
        <v>#N/A</v>
      </c>
      <c r="AA40" s="4" t="str">
        <f>IF(A40&lt;('2. Syöttöarvot ja tulokset'!$C$21+1),AA39+G40+I40+H40+T40-$V$6," ")</f>
        <v xml:space="preserve"> </v>
      </c>
      <c r="AB40" s="20" t="e">
        <f>IF(A40&lt;('2. Syöttöarvot ja tulokset'!$C$21+1),AA40/L40,NA())</f>
        <v>#N/A</v>
      </c>
      <c r="AC40" s="29" t="str">
        <f>IF(A40&lt;('2. Syöttöarvot ja tulokset'!$C$21+1),AC39+C40+Y40-$V$6," ")</f>
        <v xml:space="preserve"> </v>
      </c>
      <c r="AD40" s="20" t="e">
        <f>IF(A40&lt;('2. Syöttöarvot ja tulokset'!$C$21+1),AC40/L40,NA())</f>
        <v>#N/A</v>
      </c>
      <c r="AE40" t="str">
        <f>IF(A40&lt;('2. Syöttöarvot ja tulokset'!$C$21+1),-'2. Syöttöarvot ja tulokset'!$C$122*A40," ")</f>
        <v xml:space="preserve"> </v>
      </c>
      <c r="AF40" t="e">
        <f>IF(A40&lt;('2. Syöttöarvot ja tulokset'!$C$21+1),AE40/1000,NA())</f>
        <v>#N/A</v>
      </c>
    </row>
    <row r="41" spans="1:32" x14ac:dyDescent="0.35">
      <c r="A41">
        <f t="shared" si="0"/>
        <v>36</v>
      </c>
      <c r="B41" t="str">
        <f>IF(A41&lt;('2. Syöttöarvot ja tulokset'!$C$21+1),A41," ")</f>
        <v xml:space="preserve"> </v>
      </c>
      <c r="C41" s="4" t="str">
        <f>IF(A41&lt;('2. Syöttöarvot ja tulokset'!$C$21+1),'2. Syöttöarvot ja tulokset'!$C$99+'2. Syöttöarvot ja tulokset'!$C$101," ")</f>
        <v xml:space="preserve"> </v>
      </c>
      <c r="D41" s="4" t="e">
        <f>IF(A41&lt;('2. Syöttöarvot ja tulokset'!$C$21+1),D40+C41,NA())</f>
        <v>#N/A</v>
      </c>
      <c r="E41" s="4" t="str">
        <f>IF(A41&lt;('2. Syöttöarvot ja tulokset'!$C$21+1),C41/((1+$P$2)^A41)," ")</f>
        <v xml:space="preserve"> </v>
      </c>
      <c r="F41" s="4" t="str">
        <f>IF(B41&lt;('2. Syöttöarvot ja tulokset'!$C$21+1),F40+E41," ")</f>
        <v xml:space="preserve"> </v>
      </c>
      <c r="G41" s="4" t="str">
        <f>IF(A41&lt;('2. Syöttöarvot ja tulokset'!$C$21+1),G40*(1+'2. Syöttöarvot ja tulokset'!$C$46)," ")</f>
        <v xml:space="preserve"> </v>
      </c>
      <c r="H41" s="4" t="str">
        <f>IF(A41&lt;('2. Syöttöarvot ja tulokset'!$C$21+1),H40*(1+'2. Syöttöarvot ja tulokset'!$C$58)," ")</f>
        <v xml:space="preserve"> </v>
      </c>
      <c r="I41" s="4" t="str">
        <f>IF(A41&lt;('2. Syöttöarvot ja tulokset'!$C$21+1),I40*(1+'2. Syöttöarvot ja tulokset'!$C$34)," ")</f>
        <v xml:space="preserve"> </v>
      </c>
      <c r="J41" s="4" t="str">
        <f>IF(A41&lt;('2. Syöttöarvot ja tulokset'!$C$21+1),J40*(1+'2. Syöttöarvot ja tulokset'!$C$68)," ")</f>
        <v xml:space="preserve"> </v>
      </c>
      <c r="K41" s="4" t="e">
        <f>IF(A41&lt;('2. Syöttöarvot ja tulokset'!$C$21+1),K40+(G41+I41+H41+J41),NA())</f>
        <v>#N/A</v>
      </c>
      <c r="L41" s="4" t="e">
        <f>IF(A41&lt;('2. Syöttöarvot ja tulokset'!$C$21+1),L40,NA())</f>
        <v>#N/A</v>
      </c>
      <c r="M41" s="4" t="str">
        <f>IF(A41&lt;('2. Syöttöarvot ja tulokset'!$C$21+1),'2. Syöttöarvot ja tulokset'!$C$75*'2. Syöttöarvot ja tulokset'!$C$73," ")</f>
        <v xml:space="preserve"> </v>
      </c>
      <c r="N41" s="4" t="str">
        <f>IF(A41&lt;('2. Syöttöarvot ja tulokset'!$C$21+1),M41/((1+$P$2)^A41)," ")</f>
        <v xml:space="preserve"> </v>
      </c>
      <c r="O41" s="4" t="str">
        <f>IF(A41&lt;('2. Syöttöarvot ja tulokset'!$C$21+1),'2. Syöttöarvot ja tulokset'!$C$73*'2. Syöttöarvot ja tulokset'!$C$75+O40," ")</f>
        <v xml:space="preserve"> </v>
      </c>
      <c r="P41" s="4" t="str">
        <f>IF(A41&lt;('2. Syöttöarvot ja tulokset'!$C$21+1),(G41+I41+H41+J41)/((1+$P$2)^A41)," ")</f>
        <v xml:space="preserve"> </v>
      </c>
      <c r="Q41" s="4" t="str">
        <f>IF(A41&lt;('2. Syöttöarvot ja tulokset'!$C$21+1),Q40+P41," ")</f>
        <v xml:space="preserve"> </v>
      </c>
      <c r="R41" s="4" t="e">
        <f>IF(A41&lt;('2. Syöttöarvot ja tulokset'!$C$21+1),R40+G41+I41+H41+J41+T41-$V$6,NA())</f>
        <v>#N/A</v>
      </c>
      <c r="S41" s="4" t="str">
        <f>IF(A41&lt;('2. Syöttöarvot ja tulokset'!$C$21+1),'2. Syöttöarvot ja tulokset'!$C$79*(R40)," ")</f>
        <v xml:space="preserve"> </v>
      </c>
      <c r="T41" s="4">
        <f t="shared" si="1"/>
        <v>0</v>
      </c>
      <c r="U41" s="4" t="e">
        <f>IF(A41&lt;('2. Syöttöarvot ja tulokset'!$C$21+1),U40+((G41+I41+H41+J41-$V$6+T41)/((1+$P$2)^A41)),NA())</f>
        <v>#N/A</v>
      </c>
      <c r="V41" s="4" t="str">
        <f>IF(A41&lt;('2. Syöttöarvot ja tulokset'!$C$21+1),V40+('2. Syöttöarvot ja tulokset'!$C$75*'2. Syöttöarvot ja tulokset'!$C$73)," ")</f>
        <v xml:space="preserve"> </v>
      </c>
      <c r="W41" s="4" t="e">
        <f>IF(A41&lt;('2. Syöttöarvot ja tulokset'!$C$21+1),W40+C41+Y41-$V$6,NA())</f>
        <v>#N/A</v>
      </c>
      <c r="X41" s="4" t="str">
        <f>IF(A41&lt;('2. Syöttöarvot ja tulokset'!$C$21+1),'2. Syöttöarvot ja tulokset'!$C$79*(W40)," ")</f>
        <v xml:space="preserve"> </v>
      </c>
      <c r="Y41" s="4">
        <f t="shared" si="2"/>
        <v>0</v>
      </c>
      <c r="Z41" s="4" t="e">
        <f>IF(A41&lt;('2. Syöttöarvot ja tulokset'!$C$21+1),Z40+((C41-$V$6+Y41)/((1+$P$2)^A41)),NA())</f>
        <v>#N/A</v>
      </c>
      <c r="AA41" s="4" t="str">
        <f>IF(A41&lt;('2. Syöttöarvot ja tulokset'!$C$21+1),AA40+G41+I41+H41+T41-$V$6," ")</f>
        <v xml:space="preserve"> </v>
      </c>
      <c r="AB41" s="20" t="e">
        <f>IF(A41&lt;('2. Syöttöarvot ja tulokset'!$C$21+1),AA41/L41,NA())</f>
        <v>#N/A</v>
      </c>
      <c r="AC41" s="29" t="str">
        <f>IF(A41&lt;('2. Syöttöarvot ja tulokset'!$C$21+1),AC40+C41+Y41-$V$6," ")</f>
        <v xml:space="preserve"> </v>
      </c>
      <c r="AD41" s="20" t="e">
        <f>IF(A41&lt;('2. Syöttöarvot ja tulokset'!$C$21+1),AC41/L41,NA())</f>
        <v>#N/A</v>
      </c>
      <c r="AE41" t="str">
        <f>IF(A41&lt;('2. Syöttöarvot ja tulokset'!$C$21+1),-'2. Syöttöarvot ja tulokset'!$C$122*A41," ")</f>
        <v xml:space="preserve"> </v>
      </c>
      <c r="AF41" t="e">
        <f>IF(A41&lt;('2. Syöttöarvot ja tulokset'!$C$21+1),AE41/1000,NA())</f>
        <v>#N/A</v>
      </c>
    </row>
    <row r="42" spans="1:32" x14ac:dyDescent="0.35">
      <c r="A42">
        <f t="shared" si="0"/>
        <v>37</v>
      </c>
      <c r="B42" t="str">
        <f>IF(A42&lt;('2. Syöttöarvot ja tulokset'!$C$21+1),A42," ")</f>
        <v xml:space="preserve"> </v>
      </c>
      <c r="C42" s="4" t="str">
        <f>IF(A42&lt;('2. Syöttöarvot ja tulokset'!$C$21+1),'2. Syöttöarvot ja tulokset'!$C$99+'2. Syöttöarvot ja tulokset'!$C$101," ")</f>
        <v xml:space="preserve"> </v>
      </c>
      <c r="D42" s="4" t="e">
        <f>IF(A42&lt;('2. Syöttöarvot ja tulokset'!$C$21+1),D41+C42,NA())</f>
        <v>#N/A</v>
      </c>
      <c r="E42" s="4" t="str">
        <f>IF(A42&lt;('2. Syöttöarvot ja tulokset'!$C$21+1),C42/((1+$P$2)^A42)," ")</f>
        <v xml:space="preserve"> </v>
      </c>
      <c r="F42" s="4" t="str">
        <f>IF(B42&lt;('2. Syöttöarvot ja tulokset'!$C$21+1),F41+E42," ")</f>
        <v xml:space="preserve"> </v>
      </c>
      <c r="G42" s="4" t="str">
        <f>IF(A42&lt;('2. Syöttöarvot ja tulokset'!$C$21+1),G41*(1+'2. Syöttöarvot ja tulokset'!$C$46)," ")</f>
        <v xml:space="preserve"> </v>
      </c>
      <c r="H42" s="4" t="str">
        <f>IF(A42&lt;('2. Syöttöarvot ja tulokset'!$C$21+1),H41*(1+'2. Syöttöarvot ja tulokset'!$C$58)," ")</f>
        <v xml:space="preserve"> </v>
      </c>
      <c r="I42" s="4" t="str">
        <f>IF(A42&lt;('2. Syöttöarvot ja tulokset'!$C$21+1),I41*(1+'2. Syöttöarvot ja tulokset'!$C$34)," ")</f>
        <v xml:space="preserve"> </v>
      </c>
      <c r="J42" s="4" t="str">
        <f>IF(A42&lt;('2. Syöttöarvot ja tulokset'!$C$21+1),J41*(1+'2. Syöttöarvot ja tulokset'!$C$68)," ")</f>
        <v xml:space="preserve"> </v>
      </c>
      <c r="K42" s="4" t="e">
        <f>IF(A42&lt;('2. Syöttöarvot ja tulokset'!$C$21+1),K41+(G42+I42+H42+J42),NA())</f>
        <v>#N/A</v>
      </c>
      <c r="L42" s="4" t="e">
        <f>IF(A42&lt;('2. Syöttöarvot ja tulokset'!$C$21+1),L41,NA())</f>
        <v>#N/A</v>
      </c>
      <c r="M42" s="4" t="str">
        <f>IF(A42&lt;('2. Syöttöarvot ja tulokset'!$C$21+1),'2. Syöttöarvot ja tulokset'!$C$75*'2. Syöttöarvot ja tulokset'!$C$73," ")</f>
        <v xml:space="preserve"> </v>
      </c>
      <c r="N42" s="4" t="str">
        <f>IF(A42&lt;('2. Syöttöarvot ja tulokset'!$C$21+1),M42/((1+$P$2)^A42)," ")</f>
        <v xml:space="preserve"> </v>
      </c>
      <c r="O42" s="4" t="str">
        <f>IF(A42&lt;('2. Syöttöarvot ja tulokset'!$C$21+1),'2. Syöttöarvot ja tulokset'!$C$73*'2. Syöttöarvot ja tulokset'!$C$75+O41," ")</f>
        <v xml:space="preserve"> </v>
      </c>
      <c r="P42" s="4" t="str">
        <f>IF(A42&lt;('2. Syöttöarvot ja tulokset'!$C$21+1),(G42+I42+H42+J42)/((1+$P$2)^A42)," ")</f>
        <v xml:space="preserve"> </v>
      </c>
      <c r="Q42" s="4" t="str">
        <f>IF(A42&lt;('2. Syöttöarvot ja tulokset'!$C$21+1),Q41+P42," ")</f>
        <v xml:space="preserve"> </v>
      </c>
      <c r="R42" s="4" t="e">
        <f>IF(A42&lt;('2. Syöttöarvot ja tulokset'!$C$21+1),R41+G42+I42+H42+J42+T42-$V$6,NA())</f>
        <v>#N/A</v>
      </c>
      <c r="S42" s="4" t="str">
        <f>IF(A42&lt;('2. Syöttöarvot ja tulokset'!$C$21+1),'2. Syöttöarvot ja tulokset'!$C$79*(R41)," ")</f>
        <v xml:space="preserve"> </v>
      </c>
      <c r="T42" s="4">
        <f t="shared" si="1"/>
        <v>0</v>
      </c>
      <c r="U42" s="4" t="e">
        <f>IF(A42&lt;('2. Syöttöarvot ja tulokset'!$C$21+1),U41+((G42+I42+H42+J42-$V$6+T42)/((1+$P$2)^A42)),NA())</f>
        <v>#N/A</v>
      </c>
      <c r="V42" s="4" t="str">
        <f>IF(A42&lt;('2. Syöttöarvot ja tulokset'!$C$21+1),V41+('2. Syöttöarvot ja tulokset'!$C$75*'2. Syöttöarvot ja tulokset'!$C$73)," ")</f>
        <v xml:space="preserve"> </v>
      </c>
      <c r="W42" s="4" t="e">
        <f>IF(A42&lt;('2. Syöttöarvot ja tulokset'!$C$21+1),W41+C42+Y42-$V$6,NA())</f>
        <v>#N/A</v>
      </c>
      <c r="X42" s="4" t="str">
        <f>IF(A42&lt;('2. Syöttöarvot ja tulokset'!$C$21+1),'2. Syöttöarvot ja tulokset'!$C$79*(W41)," ")</f>
        <v xml:space="preserve"> </v>
      </c>
      <c r="Y42" s="4">
        <f t="shared" si="2"/>
        <v>0</v>
      </c>
      <c r="Z42" s="4" t="e">
        <f>IF(A42&lt;('2. Syöttöarvot ja tulokset'!$C$21+1),Z41+((C42-$V$6+Y42)/((1+$P$2)^A42)),NA())</f>
        <v>#N/A</v>
      </c>
      <c r="AA42" s="4" t="str">
        <f>IF(A42&lt;('2. Syöttöarvot ja tulokset'!$C$21+1),AA41+G42+I42+H42+T42-$V$6," ")</f>
        <v xml:space="preserve"> </v>
      </c>
      <c r="AB42" s="20" t="e">
        <f>IF(A42&lt;('2. Syöttöarvot ja tulokset'!$C$21+1),AA42/L42,NA())</f>
        <v>#N/A</v>
      </c>
      <c r="AC42" s="29" t="str">
        <f>IF(A42&lt;('2. Syöttöarvot ja tulokset'!$C$21+1),AC41+C42+Y42-$V$6," ")</f>
        <v xml:space="preserve"> </v>
      </c>
      <c r="AD42" s="20" t="e">
        <f>IF(A42&lt;('2. Syöttöarvot ja tulokset'!$C$21+1),AC42/L42,NA())</f>
        <v>#N/A</v>
      </c>
      <c r="AE42" t="str">
        <f>IF(A42&lt;('2. Syöttöarvot ja tulokset'!$C$21+1),-'2. Syöttöarvot ja tulokset'!$C$122*A42," ")</f>
        <v xml:space="preserve"> </v>
      </c>
      <c r="AF42" t="e">
        <f>IF(A42&lt;('2. Syöttöarvot ja tulokset'!$C$21+1),AE42/1000,NA())</f>
        <v>#N/A</v>
      </c>
    </row>
    <row r="43" spans="1:32" x14ac:dyDescent="0.35">
      <c r="A43">
        <f t="shared" si="0"/>
        <v>38</v>
      </c>
      <c r="B43" t="str">
        <f>IF(A43&lt;('2. Syöttöarvot ja tulokset'!$C$21+1),A43," ")</f>
        <v xml:space="preserve"> </v>
      </c>
      <c r="C43" s="4" t="str">
        <f>IF(A43&lt;('2. Syöttöarvot ja tulokset'!$C$21+1),'2. Syöttöarvot ja tulokset'!$C$99+'2. Syöttöarvot ja tulokset'!$C$101," ")</f>
        <v xml:space="preserve"> </v>
      </c>
      <c r="D43" s="4" t="e">
        <f>IF(A43&lt;('2. Syöttöarvot ja tulokset'!$C$21+1),D42+C43,NA())</f>
        <v>#N/A</v>
      </c>
      <c r="E43" s="4" t="str">
        <f>IF(A43&lt;('2. Syöttöarvot ja tulokset'!$C$21+1),C43/((1+$P$2)^A43)," ")</f>
        <v xml:space="preserve"> </v>
      </c>
      <c r="F43" s="4" t="str">
        <f>IF(B43&lt;('2. Syöttöarvot ja tulokset'!$C$21+1),F42+E43," ")</f>
        <v xml:space="preserve"> </v>
      </c>
      <c r="G43" s="4" t="str">
        <f>IF(A43&lt;('2. Syöttöarvot ja tulokset'!$C$21+1),G42*(1+'2. Syöttöarvot ja tulokset'!$C$46)," ")</f>
        <v xml:space="preserve"> </v>
      </c>
      <c r="H43" s="4" t="str">
        <f>IF(A43&lt;('2. Syöttöarvot ja tulokset'!$C$21+1),H42*(1+'2. Syöttöarvot ja tulokset'!$C$58)," ")</f>
        <v xml:space="preserve"> </v>
      </c>
      <c r="I43" s="4" t="str">
        <f>IF(A43&lt;('2. Syöttöarvot ja tulokset'!$C$21+1),I42*(1+'2. Syöttöarvot ja tulokset'!$C$34)," ")</f>
        <v xml:space="preserve"> </v>
      </c>
      <c r="J43" s="4" t="str">
        <f>IF(A43&lt;('2. Syöttöarvot ja tulokset'!$C$21+1),J42*(1+'2. Syöttöarvot ja tulokset'!$C$68)," ")</f>
        <v xml:space="preserve"> </v>
      </c>
      <c r="K43" s="4" t="e">
        <f>IF(A43&lt;('2. Syöttöarvot ja tulokset'!$C$21+1),K42+(G43+I43+H43+J43),NA())</f>
        <v>#N/A</v>
      </c>
      <c r="L43" s="4" t="e">
        <f>IF(A43&lt;('2. Syöttöarvot ja tulokset'!$C$21+1),L42,NA())</f>
        <v>#N/A</v>
      </c>
      <c r="M43" s="4" t="str">
        <f>IF(A43&lt;('2. Syöttöarvot ja tulokset'!$C$21+1),'2. Syöttöarvot ja tulokset'!$C$75*'2. Syöttöarvot ja tulokset'!$C$73," ")</f>
        <v xml:space="preserve"> </v>
      </c>
      <c r="N43" s="4" t="str">
        <f>IF(A43&lt;('2. Syöttöarvot ja tulokset'!$C$21+1),M43/((1+$P$2)^A43)," ")</f>
        <v xml:space="preserve"> </v>
      </c>
      <c r="O43" s="4" t="str">
        <f>IF(A43&lt;('2. Syöttöarvot ja tulokset'!$C$21+1),'2. Syöttöarvot ja tulokset'!$C$73*'2. Syöttöarvot ja tulokset'!$C$75+O42," ")</f>
        <v xml:space="preserve"> </v>
      </c>
      <c r="P43" s="4" t="str">
        <f>IF(A43&lt;('2. Syöttöarvot ja tulokset'!$C$21+1),(G43+I43+H43+J43)/((1+$P$2)^A43)," ")</f>
        <v xml:space="preserve"> </v>
      </c>
      <c r="Q43" s="4" t="str">
        <f>IF(A43&lt;('2. Syöttöarvot ja tulokset'!$C$21+1),Q42+P43," ")</f>
        <v xml:space="preserve"> </v>
      </c>
      <c r="R43" s="4" t="e">
        <f>IF(A43&lt;('2. Syöttöarvot ja tulokset'!$C$21+1),R42+G43+I43+H43+J43+T43-$V$6,NA())</f>
        <v>#N/A</v>
      </c>
      <c r="S43" s="4" t="str">
        <f>IF(A43&lt;('2. Syöttöarvot ja tulokset'!$C$21+1),'2. Syöttöarvot ja tulokset'!$C$79*(R42)," ")</f>
        <v xml:space="preserve"> </v>
      </c>
      <c r="T43" s="4">
        <f t="shared" si="1"/>
        <v>0</v>
      </c>
      <c r="U43" s="4" t="e">
        <f>IF(A43&lt;('2. Syöttöarvot ja tulokset'!$C$21+1),U42+((G43+I43+H43+J43-$V$6+T43)/((1+$P$2)^A43)),NA())</f>
        <v>#N/A</v>
      </c>
      <c r="V43" s="4" t="str">
        <f>IF(A43&lt;('2. Syöttöarvot ja tulokset'!$C$21+1),V42+('2. Syöttöarvot ja tulokset'!$C$75*'2. Syöttöarvot ja tulokset'!$C$73)," ")</f>
        <v xml:space="preserve"> </v>
      </c>
      <c r="W43" s="4" t="e">
        <f>IF(A43&lt;('2. Syöttöarvot ja tulokset'!$C$21+1),W42+C43+Y43-$V$6,NA())</f>
        <v>#N/A</v>
      </c>
      <c r="X43" s="4" t="str">
        <f>IF(A43&lt;('2. Syöttöarvot ja tulokset'!$C$21+1),'2. Syöttöarvot ja tulokset'!$C$79*(W42)," ")</f>
        <v xml:space="preserve"> </v>
      </c>
      <c r="Y43" s="4">
        <f t="shared" si="2"/>
        <v>0</v>
      </c>
      <c r="Z43" s="4" t="e">
        <f>IF(A43&lt;('2. Syöttöarvot ja tulokset'!$C$21+1),Z42+((C43-$V$6+Y43)/((1+$P$2)^A43)),NA())</f>
        <v>#N/A</v>
      </c>
      <c r="AA43" s="4" t="str">
        <f>IF(A43&lt;('2. Syöttöarvot ja tulokset'!$C$21+1),AA42+G43+I43+H43+T43-$V$6," ")</f>
        <v xml:space="preserve"> </v>
      </c>
      <c r="AB43" s="20" t="e">
        <f>IF(A43&lt;('2. Syöttöarvot ja tulokset'!$C$21+1),AA43/L43,NA())</f>
        <v>#N/A</v>
      </c>
      <c r="AC43" s="29" t="str">
        <f>IF(A43&lt;('2. Syöttöarvot ja tulokset'!$C$21+1),AC42+C43+Y43-$V$6," ")</f>
        <v xml:space="preserve"> </v>
      </c>
      <c r="AD43" s="20" t="e">
        <f>IF(A43&lt;('2. Syöttöarvot ja tulokset'!$C$21+1),AC43/L43,NA())</f>
        <v>#N/A</v>
      </c>
      <c r="AE43" t="str">
        <f>IF(A43&lt;('2. Syöttöarvot ja tulokset'!$C$21+1),-'2. Syöttöarvot ja tulokset'!$C$122*A43," ")</f>
        <v xml:space="preserve"> </v>
      </c>
      <c r="AF43" t="e">
        <f>IF(A43&lt;('2. Syöttöarvot ja tulokset'!$C$21+1),AE43/1000,NA())</f>
        <v>#N/A</v>
      </c>
    </row>
    <row r="44" spans="1:32" x14ac:dyDescent="0.35">
      <c r="A44">
        <f t="shared" si="0"/>
        <v>39</v>
      </c>
      <c r="B44" t="str">
        <f>IF(A44&lt;('2. Syöttöarvot ja tulokset'!$C$21+1),A44," ")</f>
        <v xml:space="preserve"> </v>
      </c>
      <c r="C44" s="4" t="str">
        <f>IF(A44&lt;('2. Syöttöarvot ja tulokset'!$C$21+1),'2. Syöttöarvot ja tulokset'!$C$99+'2. Syöttöarvot ja tulokset'!$C$101," ")</f>
        <v xml:space="preserve"> </v>
      </c>
      <c r="D44" s="4" t="e">
        <f>IF(A44&lt;('2. Syöttöarvot ja tulokset'!$C$21+1),D43+C44,NA())</f>
        <v>#N/A</v>
      </c>
      <c r="E44" s="4" t="str">
        <f>IF(A44&lt;('2. Syöttöarvot ja tulokset'!$C$21+1),C44/((1+$P$2)^A44)," ")</f>
        <v xml:space="preserve"> </v>
      </c>
      <c r="F44" s="4" t="str">
        <f>IF(B44&lt;('2. Syöttöarvot ja tulokset'!$C$21+1),F43+E44," ")</f>
        <v xml:space="preserve"> </v>
      </c>
      <c r="G44" s="4" t="str">
        <f>IF(A44&lt;('2. Syöttöarvot ja tulokset'!$C$21+1),G43*(1+'2. Syöttöarvot ja tulokset'!$C$46)," ")</f>
        <v xml:space="preserve"> </v>
      </c>
      <c r="H44" s="4" t="str">
        <f>IF(A44&lt;('2. Syöttöarvot ja tulokset'!$C$21+1),H43*(1+'2. Syöttöarvot ja tulokset'!$C$58)," ")</f>
        <v xml:space="preserve"> </v>
      </c>
      <c r="I44" s="4" t="str">
        <f>IF(A44&lt;('2. Syöttöarvot ja tulokset'!$C$21+1),I43*(1+'2. Syöttöarvot ja tulokset'!$C$34)," ")</f>
        <v xml:space="preserve"> </v>
      </c>
      <c r="J44" s="4" t="str">
        <f>IF(A44&lt;('2. Syöttöarvot ja tulokset'!$C$21+1),J43*(1+'2. Syöttöarvot ja tulokset'!$C$68)," ")</f>
        <v xml:space="preserve"> </v>
      </c>
      <c r="K44" s="4" t="e">
        <f>IF(A44&lt;('2. Syöttöarvot ja tulokset'!$C$21+1),K43+(G44+I44+H44+J44),NA())</f>
        <v>#N/A</v>
      </c>
      <c r="L44" s="4" t="e">
        <f>IF(A44&lt;('2. Syöttöarvot ja tulokset'!$C$21+1),L43,NA())</f>
        <v>#N/A</v>
      </c>
      <c r="M44" s="4" t="str">
        <f>IF(A44&lt;('2. Syöttöarvot ja tulokset'!$C$21+1),'2. Syöttöarvot ja tulokset'!$C$75*'2. Syöttöarvot ja tulokset'!$C$73," ")</f>
        <v xml:space="preserve"> </v>
      </c>
      <c r="N44" s="4" t="str">
        <f>IF(A44&lt;('2. Syöttöarvot ja tulokset'!$C$21+1),M44/((1+$P$2)^A44)," ")</f>
        <v xml:space="preserve"> </v>
      </c>
      <c r="O44" s="4" t="str">
        <f>IF(A44&lt;('2. Syöttöarvot ja tulokset'!$C$21+1),'2. Syöttöarvot ja tulokset'!$C$73*'2. Syöttöarvot ja tulokset'!$C$75+O43," ")</f>
        <v xml:space="preserve"> </v>
      </c>
      <c r="P44" s="4" t="str">
        <f>IF(A44&lt;('2. Syöttöarvot ja tulokset'!$C$21+1),(G44+I44+H44+J44)/((1+$P$2)^A44)," ")</f>
        <v xml:space="preserve"> </v>
      </c>
      <c r="Q44" s="4" t="str">
        <f>IF(A44&lt;('2. Syöttöarvot ja tulokset'!$C$21+1),Q43+P44," ")</f>
        <v xml:space="preserve"> </v>
      </c>
      <c r="R44" s="4" t="e">
        <f>IF(A44&lt;('2. Syöttöarvot ja tulokset'!$C$21+1),R43+G44+I44+H44+J44+T44-$V$6,NA())</f>
        <v>#N/A</v>
      </c>
      <c r="S44" s="4" t="str">
        <f>IF(A44&lt;('2. Syöttöarvot ja tulokset'!$C$21+1),'2. Syöttöarvot ja tulokset'!$C$79*(R43)," ")</f>
        <v xml:space="preserve"> </v>
      </c>
      <c r="T44" s="4">
        <f t="shared" si="1"/>
        <v>0</v>
      </c>
      <c r="U44" s="4" t="e">
        <f>IF(A44&lt;('2. Syöttöarvot ja tulokset'!$C$21+1),U43+((G44+I44+H44+J44-$V$6+T44)/((1+$P$2)^A44)),NA())</f>
        <v>#N/A</v>
      </c>
      <c r="V44" s="4" t="str">
        <f>IF(A44&lt;('2. Syöttöarvot ja tulokset'!$C$21+1),V43+('2. Syöttöarvot ja tulokset'!$C$75*'2. Syöttöarvot ja tulokset'!$C$73)," ")</f>
        <v xml:space="preserve"> </v>
      </c>
      <c r="W44" s="4" t="e">
        <f>IF(A44&lt;('2. Syöttöarvot ja tulokset'!$C$21+1),W43+C44+Y44-$V$6,NA())</f>
        <v>#N/A</v>
      </c>
      <c r="X44" s="4" t="str">
        <f>IF(A44&lt;('2. Syöttöarvot ja tulokset'!$C$21+1),'2. Syöttöarvot ja tulokset'!$C$79*(W43)," ")</f>
        <v xml:space="preserve"> </v>
      </c>
      <c r="Y44" s="4">
        <f t="shared" si="2"/>
        <v>0</v>
      </c>
      <c r="Z44" s="4" t="e">
        <f>IF(A44&lt;('2. Syöttöarvot ja tulokset'!$C$21+1),Z43+((C44-$V$6+Y44)/((1+$P$2)^A44)),NA())</f>
        <v>#N/A</v>
      </c>
      <c r="AA44" s="4" t="str">
        <f>IF(A44&lt;('2. Syöttöarvot ja tulokset'!$C$21+1),AA43+G44+I44+H44+T44-$V$6," ")</f>
        <v xml:space="preserve"> </v>
      </c>
      <c r="AB44" s="20" t="e">
        <f>IF(A44&lt;('2. Syöttöarvot ja tulokset'!$C$21+1),AA44/L44,NA())</f>
        <v>#N/A</v>
      </c>
      <c r="AC44" s="29" t="str">
        <f>IF(A44&lt;('2. Syöttöarvot ja tulokset'!$C$21+1),AC43+C44+Y44-$V$6," ")</f>
        <v xml:space="preserve"> </v>
      </c>
      <c r="AD44" s="20" t="e">
        <f>IF(A44&lt;('2. Syöttöarvot ja tulokset'!$C$21+1),AC44/L44,NA())</f>
        <v>#N/A</v>
      </c>
      <c r="AE44" t="str">
        <f>IF(A44&lt;('2. Syöttöarvot ja tulokset'!$C$21+1),-'2. Syöttöarvot ja tulokset'!$C$122*A44," ")</f>
        <v xml:space="preserve"> </v>
      </c>
      <c r="AF44" t="e">
        <f>IF(A44&lt;('2. Syöttöarvot ja tulokset'!$C$21+1),AE44/1000,NA())</f>
        <v>#N/A</v>
      </c>
    </row>
    <row r="45" spans="1:32" x14ac:dyDescent="0.35">
      <c r="A45">
        <f t="shared" si="0"/>
        <v>40</v>
      </c>
      <c r="B45" t="str">
        <f>IF(A45&lt;('2. Syöttöarvot ja tulokset'!$C$21+1),A45," ")</f>
        <v xml:space="preserve"> </v>
      </c>
      <c r="C45" s="4" t="str">
        <f>IF(A45&lt;('2. Syöttöarvot ja tulokset'!$C$21+1),'2. Syöttöarvot ja tulokset'!$C$99+'2. Syöttöarvot ja tulokset'!$C$101," ")</f>
        <v xml:space="preserve"> </v>
      </c>
      <c r="D45" s="4" t="e">
        <f>IF(A45&lt;('2. Syöttöarvot ja tulokset'!$C$21+1),D44+C45,NA())</f>
        <v>#N/A</v>
      </c>
      <c r="E45" s="4" t="str">
        <f>IF(A45&lt;('2. Syöttöarvot ja tulokset'!$C$21+1),C45/((1+$P$2)^A45)," ")</f>
        <v xml:space="preserve"> </v>
      </c>
      <c r="F45" s="4" t="str">
        <f>IF(B45&lt;('2. Syöttöarvot ja tulokset'!$C$21+1),F44+E45," ")</f>
        <v xml:space="preserve"> </v>
      </c>
      <c r="G45" s="4" t="str">
        <f>IF(A45&lt;('2. Syöttöarvot ja tulokset'!$C$21+1),G44*(1+'2. Syöttöarvot ja tulokset'!$C$46)," ")</f>
        <v xml:space="preserve"> </v>
      </c>
      <c r="H45" s="4" t="str">
        <f>IF(A45&lt;('2. Syöttöarvot ja tulokset'!$C$21+1),H44*(1+'2. Syöttöarvot ja tulokset'!$C$58)," ")</f>
        <v xml:space="preserve"> </v>
      </c>
      <c r="I45" s="4" t="str">
        <f>IF(A45&lt;('2. Syöttöarvot ja tulokset'!$C$21+1),I44*(1+'2. Syöttöarvot ja tulokset'!$C$34)," ")</f>
        <v xml:space="preserve"> </v>
      </c>
      <c r="J45" s="4" t="str">
        <f>IF(A45&lt;('2. Syöttöarvot ja tulokset'!$C$21+1),J44*(1+'2. Syöttöarvot ja tulokset'!$C$68)," ")</f>
        <v xml:space="preserve"> </v>
      </c>
      <c r="K45" s="4" t="e">
        <f>IF(A45&lt;('2. Syöttöarvot ja tulokset'!$C$21+1),K44+(G45+I45+H45+J45),NA())</f>
        <v>#N/A</v>
      </c>
      <c r="L45" s="4" t="e">
        <f>IF(A45&lt;('2. Syöttöarvot ja tulokset'!$C$21+1),L44,NA())</f>
        <v>#N/A</v>
      </c>
      <c r="M45" s="4" t="str">
        <f>IF(A45&lt;('2. Syöttöarvot ja tulokset'!$C$21+1),'2. Syöttöarvot ja tulokset'!$C$75*'2. Syöttöarvot ja tulokset'!$C$73," ")</f>
        <v xml:space="preserve"> </v>
      </c>
      <c r="N45" s="4" t="str">
        <f>IF(A45&lt;('2. Syöttöarvot ja tulokset'!$C$21+1),M45/((1+$P$2)^A45)," ")</f>
        <v xml:space="preserve"> </v>
      </c>
      <c r="O45" s="4" t="str">
        <f>IF(A45&lt;('2. Syöttöarvot ja tulokset'!$C$21+1),'2. Syöttöarvot ja tulokset'!$C$73*'2. Syöttöarvot ja tulokset'!$C$75+O44," ")</f>
        <v xml:space="preserve"> </v>
      </c>
      <c r="P45" s="4" t="str">
        <f>IF(A45&lt;('2. Syöttöarvot ja tulokset'!$C$21+1),(G45+I45+H45+J45)/((1+$P$2)^A45)," ")</f>
        <v xml:space="preserve"> </v>
      </c>
      <c r="Q45" s="4" t="str">
        <f>IF(A45&lt;('2. Syöttöarvot ja tulokset'!$C$21+1),Q44+P45," ")</f>
        <v xml:space="preserve"> </v>
      </c>
      <c r="R45" s="4" t="e">
        <f>IF(A45&lt;('2. Syöttöarvot ja tulokset'!$C$21+1),R44+G45+I45+H45+J45+T45-$V$6,NA())</f>
        <v>#N/A</v>
      </c>
      <c r="S45" s="4" t="str">
        <f>IF(A45&lt;('2. Syöttöarvot ja tulokset'!$C$21+1),'2. Syöttöarvot ja tulokset'!$C$79*(R44)," ")</f>
        <v xml:space="preserve"> </v>
      </c>
      <c r="T45" s="4">
        <f t="shared" si="1"/>
        <v>0</v>
      </c>
      <c r="U45" s="4" t="e">
        <f>IF(A45&lt;('2. Syöttöarvot ja tulokset'!$C$21+1),U44+((G45+I45+H45+J45-$V$6+T45)/((1+$P$2)^A45)),NA())</f>
        <v>#N/A</v>
      </c>
      <c r="V45" s="4" t="str">
        <f>IF(A45&lt;('2. Syöttöarvot ja tulokset'!$C$21+1),V44+('2. Syöttöarvot ja tulokset'!$C$75*'2. Syöttöarvot ja tulokset'!$C$73)," ")</f>
        <v xml:space="preserve"> </v>
      </c>
      <c r="W45" s="4" t="e">
        <f>IF(A45&lt;('2. Syöttöarvot ja tulokset'!$C$21+1),W44+C45+Y45-$V$6,NA())</f>
        <v>#N/A</v>
      </c>
      <c r="X45" s="4" t="str">
        <f>IF(A45&lt;('2. Syöttöarvot ja tulokset'!$C$21+1),'2. Syöttöarvot ja tulokset'!$C$79*(W44)," ")</f>
        <v xml:space="preserve"> </v>
      </c>
      <c r="Y45" s="4">
        <f t="shared" si="2"/>
        <v>0</v>
      </c>
      <c r="Z45" s="4" t="e">
        <f>IF(A45&lt;('2. Syöttöarvot ja tulokset'!$C$21+1),Z44+((C45-$V$6+Y45)/((1+$P$2)^A45)),NA())</f>
        <v>#N/A</v>
      </c>
      <c r="AA45" s="4" t="str">
        <f>IF(A45&lt;('2. Syöttöarvot ja tulokset'!$C$21+1),AA44+G45+I45+H45+T45-$V$6," ")</f>
        <v xml:space="preserve"> </v>
      </c>
      <c r="AB45" s="20" t="e">
        <f>IF(A45&lt;('2. Syöttöarvot ja tulokset'!$C$21+1),AA45/L45,NA())</f>
        <v>#N/A</v>
      </c>
      <c r="AC45" s="29" t="str">
        <f>IF(A45&lt;('2. Syöttöarvot ja tulokset'!$C$21+1),AC44+C45+Y45-$V$6," ")</f>
        <v xml:space="preserve"> </v>
      </c>
      <c r="AD45" s="20" t="e">
        <f>IF(A45&lt;('2. Syöttöarvot ja tulokset'!$C$21+1),AC45/L45,NA())</f>
        <v>#N/A</v>
      </c>
      <c r="AE45" t="str">
        <f>IF(A45&lt;('2. Syöttöarvot ja tulokset'!$C$21+1),-'2. Syöttöarvot ja tulokset'!$C$122*A45," ")</f>
        <v xml:space="preserve"> </v>
      </c>
      <c r="AF45" t="e">
        <f>IF(A45&lt;('2. Syöttöarvot ja tulokset'!$C$21+1),AE45/1000,NA())</f>
        <v>#N/A</v>
      </c>
    </row>
    <row r="46" spans="1:32" x14ac:dyDescent="0.35">
      <c r="A46">
        <f t="shared" si="0"/>
        <v>41</v>
      </c>
      <c r="B46" t="str">
        <f>IF(A46&lt;('2. Syöttöarvot ja tulokset'!$C$21+1),A46," ")</f>
        <v xml:space="preserve"> </v>
      </c>
      <c r="C46" s="4" t="str">
        <f>IF(A46&lt;('2. Syöttöarvot ja tulokset'!$C$21+1),'2. Syöttöarvot ja tulokset'!$C$99+'2. Syöttöarvot ja tulokset'!$C$101," ")</f>
        <v xml:space="preserve"> </v>
      </c>
      <c r="D46" s="4" t="e">
        <f>IF(A46&lt;('2. Syöttöarvot ja tulokset'!$C$21+1),D45+C46,NA())</f>
        <v>#N/A</v>
      </c>
      <c r="E46" s="4" t="str">
        <f>IF(A46&lt;('2. Syöttöarvot ja tulokset'!$C$21+1),C46/((1+$P$2)^A46)," ")</f>
        <v xml:space="preserve"> </v>
      </c>
      <c r="F46" s="4" t="str">
        <f>IF(B46&lt;('2. Syöttöarvot ja tulokset'!$C$21+1),F45+E46," ")</f>
        <v xml:space="preserve"> </v>
      </c>
      <c r="G46" s="4" t="str">
        <f>IF(A46&lt;('2. Syöttöarvot ja tulokset'!$C$21+1),G45*(1+'2. Syöttöarvot ja tulokset'!$C$46)," ")</f>
        <v xml:space="preserve"> </v>
      </c>
      <c r="H46" s="4" t="str">
        <f>IF(A46&lt;('2. Syöttöarvot ja tulokset'!$C$21+1),H45*(1+'2. Syöttöarvot ja tulokset'!$C$58)," ")</f>
        <v xml:space="preserve"> </v>
      </c>
      <c r="I46" s="4" t="str">
        <f>IF(A46&lt;('2. Syöttöarvot ja tulokset'!$C$21+1),I45*(1+'2. Syöttöarvot ja tulokset'!$C$34)," ")</f>
        <v xml:space="preserve"> </v>
      </c>
      <c r="J46" s="4" t="str">
        <f>IF(A46&lt;('2. Syöttöarvot ja tulokset'!$C$21+1),J45*(1+'2. Syöttöarvot ja tulokset'!$C$68)," ")</f>
        <v xml:space="preserve"> </v>
      </c>
      <c r="K46" s="4" t="e">
        <f>IF(A46&lt;('2. Syöttöarvot ja tulokset'!$C$21+1),K45+(G46+I46+H46+J46),NA())</f>
        <v>#N/A</v>
      </c>
      <c r="L46" s="4" t="e">
        <f>IF(A46&lt;('2. Syöttöarvot ja tulokset'!$C$21+1),L45,NA())</f>
        <v>#N/A</v>
      </c>
      <c r="M46" s="4" t="str">
        <f>IF(A46&lt;('2. Syöttöarvot ja tulokset'!$C$21+1),'2. Syöttöarvot ja tulokset'!$C$75*'2. Syöttöarvot ja tulokset'!$C$73," ")</f>
        <v xml:space="preserve"> </v>
      </c>
      <c r="N46" s="4" t="str">
        <f>IF(A46&lt;('2. Syöttöarvot ja tulokset'!$C$21+1),M46/((1+$P$2)^A46)," ")</f>
        <v xml:space="preserve"> </v>
      </c>
      <c r="O46" s="4" t="str">
        <f>IF(A46&lt;('2. Syöttöarvot ja tulokset'!$C$21+1),'2. Syöttöarvot ja tulokset'!$C$73*'2. Syöttöarvot ja tulokset'!$C$75+O45," ")</f>
        <v xml:space="preserve"> </v>
      </c>
      <c r="P46" s="4" t="str">
        <f>IF(A46&lt;('2. Syöttöarvot ja tulokset'!$C$21+1),(G46+I46+H46+J46)/((1+$P$2)^A46)," ")</f>
        <v xml:space="preserve"> </v>
      </c>
      <c r="Q46" s="4" t="str">
        <f>IF(A46&lt;('2. Syöttöarvot ja tulokset'!$C$21+1),Q45+P46," ")</f>
        <v xml:space="preserve"> </v>
      </c>
      <c r="R46" s="4" t="e">
        <f>IF(A46&lt;('2. Syöttöarvot ja tulokset'!$C$21+1),R45+G46+I46+H46+J46+T46-$V$6,NA())</f>
        <v>#N/A</v>
      </c>
      <c r="S46" s="4" t="str">
        <f>IF(A46&lt;('2. Syöttöarvot ja tulokset'!$C$21+1),'2. Syöttöarvot ja tulokset'!$C$79*(R45)," ")</f>
        <v xml:space="preserve"> </v>
      </c>
      <c r="T46" s="4">
        <f t="shared" si="1"/>
        <v>0</v>
      </c>
      <c r="U46" s="4" t="e">
        <f>IF(A46&lt;('2. Syöttöarvot ja tulokset'!$C$21+1),U45+((G46+I46+H46+J46-$V$6+T46)/((1+$P$2)^A46)),NA())</f>
        <v>#N/A</v>
      </c>
      <c r="V46" s="4" t="str">
        <f>IF(A46&lt;('2. Syöttöarvot ja tulokset'!$C$21+1),V45+('2. Syöttöarvot ja tulokset'!$C$75*'2. Syöttöarvot ja tulokset'!$C$73)," ")</f>
        <v xml:space="preserve"> </v>
      </c>
      <c r="W46" s="4" t="e">
        <f>IF(A46&lt;('2. Syöttöarvot ja tulokset'!$C$21+1),W45+C46+Y46-$V$6,NA())</f>
        <v>#N/A</v>
      </c>
      <c r="X46" s="4" t="str">
        <f>IF(A46&lt;('2. Syöttöarvot ja tulokset'!$C$21+1),'2. Syöttöarvot ja tulokset'!$C$79*(W45)," ")</f>
        <v xml:space="preserve"> </v>
      </c>
      <c r="Y46" s="4">
        <f t="shared" si="2"/>
        <v>0</v>
      </c>
      <c r="Z46" s="4" t="e">
        <f>IF(A46&lt;('2. Syöttöarvot ja tulokset'!$C$21+1),Z45+((C46-$V$6+Y46)/((1+$P$2)^A46)),NA())</f>
        <v>#N/A</v>
      </c>
      <c r="AA46" s="4" t="str">
        <f>IF(A46&lt;('2. Syöttöarvot ja tulokset'!$C$21+1),AA45+G46+I46+H46+T46-$V$6," ")</f>
        <v xml:space="preserve"> </v>
      </c>
      <c r="AB46" s="20" t="e">
        <f>IF(A46&lt;('2. Syöttöarvot ja tulokset'!$C$21+1),AA46/L46,NA())</f>
        <v>#N/A</v>
      </c>
      <c r="AC46" s="29" t="str">
        <f>IF(A46&lt;('2. Syöttöarvot ja tulokset'!$C$21+1),AC45+C46+Y46-$V$6," ")</f>
        <v xml:space="preserve"> </v>
      </c>
      <c r="AD46" s="20" t="e">
        <f>IF(A46&lt;('2. Syöttöarvot ja tulokset'!$C$21+1),AC46/L46,NA())</f>
        <v>#N/A</v>
      </c>
      <c r="AE46" t="str">
        <f>IF(A46&lt;('2. Syöttöarvot ja tulokset'!$C$21+1),-'2. Syöttöarvot ja tulokset'!$C$122*A46," ")</f>
        <v xml:space="preserve"> </v>
      </c>
      <c r="AF46" t="e">
        <f>IF(A46&lt;('2. Syöttöarvot ja tulokset'!$C$21+1),AE46/1000,NA())</f>
        <v>#N/A</v>
      </c>
    </row>
    <row r="47" spans="1:32" x14ac:dyDescent="0.35">
      <c r="A47">
        <f t="shared" si="0"/>
        <v>42</v>
      </c>
      <c r="B47" t="str">
        <f>IF(A47&lt;('2. Syöttöarvot ja tulokset'!$C$21+1),A47," ")</f>
        <v xml:space="preserve"> </v>
      </c>
      <c r="C47" s="4" t="str">
        <f>IF(A47&lt;('2. Syöttöarvot ja tulokset'!$C$21+1),'2. Syöttöarvot ja tulokset'!$C$99+'2. Syöttöarvot ja tulokset'!$C$101," ")</f>
        <v xml:space="preserve"> </v>
      </c>
      <c r="D47" s="4" t="e">
        <f>IF(A47&lt;('2. Syöttöarvot ja tulokset'!$C$21+1),D46+C47,NA())</f>
        <v>#N/A</v>
      </c>
      <c r="E47" s="4" t="str">
        <f>IF(A47&lt;('2. Syöttöarvot ja tulokset'!$C$21+1),C47/((1+$P$2)^A47)," ")</f>
        <v xml:space="preserve"> </v>
      </c>
      <c r="F47" s="4" t="str">
        <f>IF(B47&lt;('2. Syöttöarvot ja tulokset'!$C$21+1),F46+E47," ")</f>
        <v xml:space="preserve"> </v>
      </c>
      <c r="G47" s="4" t="str">
        <f>IF(A47&lt;('2. Syöttöarvot ja tulokset'!$C$21+1),G46*(1+'2. Syöttöarvot ja tulokset'!$C$46)," ")</f>
        <v xml:space="preserve"> </v>
      </c>
      <c r="H47" s="4" t="str">
        <f>IF(A47&lt;('2. Syöttöarvot ja tulokset'!$C$21+1),H46*(1+'2. Syöttöarvot ja tulokset'!$C$58)," ")</f>
        <v xml:space="preserve"> </v>
      </c>
      <c r="I47" s="4" t="str">
        <f>IF(A47&lt;('2. Syöttöarvot ja tulokset'!$C$21+1),I46*(1+'2. Syöttöarvot ja tulokset'!$C$34)," ")</f>
        <v xml:space="preserve"> </v>
      </c>
      <c r="J47" s="4" t="str">
        <f>IF(A47&lt;('2. Syöttöarvot ja tulokset'!$C$21+1),J46*(1+'2. Syöttöarvot ja tulokset'!$C$68)," ")</f>
        <v xml:space="preserve"> </v>
      </c>
      <c r="K47" s="4" t="e">
        <f>IF(A47&lt;('2. Syöttöarvot ja tulokset'!$C$21+1),K46+(G47+I47+H47+J47),NA())</f>
        <v>#N/A</v>
      </c>
      <c r="L47" s="4" t="e">
        <f>IF(A47&lt;('2. Syöttöarvot ja tulokset'!$C$21+1),L46,NA())</f>
        <v>#N/A</v>
      </c>
      <c r="M47" s="4" t="str">
        <f>IF(A47&lt;('2. Syöttöarvot ja tulokset'!$C$21+1),'2. Syöttöarvot ja tulokset'!$C$75*'2. Syöttöarvot ja tulokset'!$C$73," ")</f>
        <v xml:space="preserve"> </v>
      </c>
      <c r="N47" s="4" t="str">
        <f>IF(A47&lt;('2. Syöttöarvot ja tulokset'!$C$21+1),M47/((1+$P$2)^A47)," ")</f>
        <v xml:space="preserve"> </v>
      </c>
      <c r="O47" s="4" t="str">
        <f>IF(A47&lt;('2. Syöttöarvot ja tulokset'!$C$21+1),'2. Syöttöarvot ja tulokset'!$C$73*'2. Syöttöarvot ja tulokset'!$C$75+O46," ")</f>
        <v xml:space="preserve"> </v>
      </c>
      <c r="P47" s="4" t="str">
        <f>IF(A47&lt;('2. Syöttöarvot ja tulokset'!$C$21+1),(G47+I47+H47+J47)/((1+$P$2)^A47)," ")</f>
        <v xml:space="preserve"> </v>
      </c>
      <c r="Q47" s="4" t="str">
        <f>IF(A47&lt;('2. Syöttöarvot ja tulokset'!$C$21+1),Q46+P47," ")</f>
        <v xml:space="preserve"> </v>
      </c>
      <c r="R47" s="4" t="e">
        <f>IF(A47&lt;('2. Syöttöarvot ja tulokset'!$C$21+1),R46+G47+I47+H47+J47+T47-$V$6,NA())</f>
        <v>#N/A</v>
      </c>
      <c r="S47" s="4" t="str">
        <f>IF(A47&lt;('2. Syöttöarvot ja tulokset'!$C$21+1),'2. Syöttöarvot ja tulokset'!$C$79*(R46)," ")</f>
        <v xml:space="preserve"> </v>
      </c>
      <c r="T47" s="4">
        <f t="shared" si="1"/>
        <v>0</v>
      </c>
      <c r="U47" s="4" t="e">
        <f>IF(A47&lt;('2. Syöttöarvot ja tulokset'!$C$21+1),U46+((G47+I47+H47+J47-$V$6+T47)/((1+$P$2)^A47)),NA())</f>
        <v>#N/A</v>
      </c>
      <c r="V47" s="4" t="str">
        <f>IF(A47&lt;('2. Syöttöarvot ja tulokset'!$C$21+1),V46+('2. Syöttöarvot ja tulokset'!$C$75*'2. Syöttöarvot ja tulokset'!$C$73)," ")</f>
        <v xml:space="preserve"> </v>
      </c>
      <c r="W47" s="4" t="e">
        <f>IF(A47&lt;('2. Syöttöarvot ja tulokset'!$C$21+1),W46+C47+Y47-$V$6,NA())</f>
        <v>#N/A</v>
      </c>
      <c r="X47" s="4" t="str">
        <f>IF(A47&lt;('2. Syöttöarvot ja tulokset'!$C$21+1),'2. Syöttöarvot ja tulokset'!$C$79*(W46)," ")</f>
        <v xml:space="preserve"> </v>
      </c>
      <c r="Y47" s="4">
        <f t="shared" si="2"/>
        <v>0</v>
      </c>
      <c r="Z47" s="4" t="e">
        <f>IF(A47&lt;('2. Syöttöarvot ja tulokset'!$C$21+1),Z46+((C47-$V$6+Y47)/((1+$P$2)^A47)),NA())</f>
        <v>#N/A</v>
      </c>
      <c r="AA47" s="4" t="str">
        <f>IF(A47&lt;('2. Syöttöarvot ja tulokset'!$C$21+1),AA46+G47+I47+H47+T47-$V$6," ")</f>
        <v xml:space="preserve"> </v>
      </c>
      <c r="AB47" s="20" t="e">
        <f>IF(A47&lt;('2. Syöttöarvot ja tulokset'!$C$21+1),AA47/L47,NA())</f>
        <v>#N/A</v>
      </c>
      <c r="AC47" s="29" t="str">
        <f>IF(A47&lt;('2. Syöttöarvot ja tulokset'!$C$21+1),AC46+C47+Y47-$V$6," ")</f>
        <v xml:space="preserve"> </v>
      </c>
      <c r="AD47" s="20" t="e">
        <f>IF(A47&lt;('2. Syöttöarvot ja tulokset'!$C$21+1),AC47/L47,NA())</f>
        <v>#N/A</v>
      </c>
      <c r="AE47" t="str">
        <f>IF(A47&lt;('2. Syöttöarvot ja tulokset'!$C$21+1),-'2. Syöttöarvot ja tulokset'!$C$122*A47," ")</f>
        <v xml:space="preserve"> </v>
      </c>
      <c r="AF47" t="e">
        <f>IF(A47&lt;('2. Syöttöarvot ja tulokset'!$C$21+1),AE47/1000,NA())</f>
        <v>#N/A</v>
      </c>
    </row>
    <row r="48" spans="1:32" x14ac:dyDescent="0.35">
      <c r="A48">
        <f t="shared" si="0"/>
        <v>43</v>
      </c>
      <c r="B48" t="str">
        <f>IF(A48&lt;('2. Syöttöarvot ja tulokset'!$C$21+1),A48," ")</f>
        <v xml:space="preserve"> </v>
      </c>
      <c r="C48" s="4" t="str">
        <f>IF(A48&lt;('2. Syöttöarvot ja tulokset'!$C$21+1),'2. Syöttöarvot ja tulokset'!$C$99+'2. Syöttöarvot ja tulokset'!$C$101," ")</f>
        <v xml:space="preserve"> </v>
      </c>
      <c r="D48" s="4" t="e">
        <f>IF(A48&lt;('2. Syöttöarvot ja tulokset'!$C$21+1),D47+C48,NA())</f>
        <v>#N/A</v>
      </c>
      <c r="E48" s="4" t="str">
        <f>IF(A48&lt;('2. Syöttöarvot ja tulokset'!$C$21+1),C48/((1+$P$2)^A48)," ")</f>
        <v xml:space="preserve"> </v>
      </c>
      <c r="F48" s="4" t="str">
        <f>IF(B48&lt;('2. Syöttöarvot ja tulokset'!$C$21+1),F47+E48," ")</f>
        <v xml:space="preserve"> </v>
      </c>
      <c r="G48" s="4" t="str">
        <f>IF(A48&lt;('2. Syöttöarvot ja tulokset'!$C$21+1),G47*(1+'2. Syöttöarvot ja tulokset'!$C$46)," ")</f>
        <v xml:space="preserve"> </v>
      </c>
      <c r="H48" s="4" t="str">
        <f>IF(A48&lt;('2. Syöttöarvot ja tulokset'!$C$21+1),H47*(1+'2. Syöttöarvot ja tulokset'!$C$58)," ")</f>
        <v xml:space="preserve"> </v>
      </c>
      <c r="I48" s="4" t="str">
        <f>IF(A48&lt;('2. Syöttöarvot ja tulokset'!$C$21+1),I47*(1+'2. Syöttöarvot ja tulokset'!$C$34)," ")</f>
        <v xml:space="preserve"> </v>
      </c>
      <c r="J48" s="4" t="str">
        <f>IF(A48&lt;('2. Syöttöarvot ja tulokset'!$C$21+1),J47*(1+'2. Syöttöarvot ja tulokset'!$C$68)," ")</f>
        <v xml:space="preserve"> </v>
      </c>
      <c r="K48" s="4" t="e">
        <f>IF(A48&lt;('2. Syöttöarvot ja tulokset'!$C$21+1),K47+(G48+I48+H48+J48),NA())</f>
        <v>#N/A</v>
      </c>
      <c r="L48" s="4" t="e">
        <f>IF(A48&lt;('2. Syöttöarvot ja tulokset'!$C$21+1),L47,NA())</f>
        <v>#N/A</v>
      </c>
      <c r="M48" s="4" t="str">
        <f>IF(A48&lt;('2. Syöttöarvot ja tulokset'!$C$21+1),'2. Syöttöarvot ja tulokset'!$C$75*'2. Syöttöarvot ja tulokset'!$C$73," ")</f>
        <v xml:space="preserve"> </v>
      </c>
      <c r="N48" s="4" t="str">
        <f>IF(A48&lt;('2. Syöttöarvot ja tulokset'!$C$21+1),M48/((1+$P$2)^A48)," ")</f>
        <v xml:space="preserve"> </v>
      </c>
      <c r="O48" s="4" t="str">
        <f>IF(A48&lt;('2. Syöttöarvot ja tulokset'!$C$21+1),'2. Syöttöarvot ja tulokset'!$C$73*'2. Syöttöarvot ja tulokset'!$C$75+O47," ")</f>
        <v xml:space="preserve"> </v>
      </c>
      <c r="P48" s="4" t="str">
        <f>IF(A48&lt;('2. Syöttöarvot ja tulokset'!$C$21+1),(G48+I48+H48+J48)/((1+$P$2)^A48)," ")</f>
        <v xml:space="preserve"> </v>
      </c>
      <c r="Q48" s="4" t="str">
        <f>IF(A48&lt;('2. Syöttöarvot ja tulokset'!$C$21+1),Q47+P48," ")</f>
        <v xml:space="preserve"> </v>
      </c>
      <c r="R48" s="4" t="e">
        <f>IF(A48&lt;('2. Syöttöarvot ja tulokset'!$C$21+1),R47+G48+I48+H48+J48+T48-$V$6,NA())</f>
        <v>#N/A</v>
      </c>
      <c r="S48" s="4" t="str">
        <f>IF(A48&lt;('2. Syöttöarvot ja tulokset'!$C$21+1),'2. Syöttöarvot ja tulokset'!$C$79*(R47)," ")</f>
        <v xml:space="preserve"> </v>
      </c>
      <c r="T48" s="4">
        <f t="shared" si="1"/>
        <v>0</v>
      </c>
      <c r="U48" s="4" t="e">
        <f>IF(A48&lt;('2. Syöttöarvot ja tulokset'!$C$21+1),U47+((G48+I48+H48+J48-$V$6+T48)/((1+$P$2)^A48)),NA())</f>
        <v>#N/A</v>
      </c>
      <c r="V48" s="4" t="str">
        <f>IF(A48&lt;('2. Syöttöarvot ja tulokset'!$C$21+1),V47+('2. Syöttöarvot ja tulokset'!$C$75*'2. Syöttöarvot ja tulokset'!$C$73)," ")</f>
        <v xml:space="preserve"> </v>
      </c>
      <c r="W48" s="4" t="e">
        <f>IF(A48&lt;('2. Syöttöarvot ja tulokset'!$C$21+1),W47+C48+Y48-$V$6,NA())</f>
        <v>#N/A</v>
      </c>
      <c r="X48" s="4" t="str">
        <f>IF(A48&lt;('2. Syöttöarvot ja tulokset'!$C$21+1),'2. Syöttöarvot ja tulokset'!$C$79*(W47)," ")</f>
        <v xml:space="preserve"> </v>
      </c>
      <c r="Y48" s="4">
        <f t="shared" si="2"/>
        <v>0</v>
      </c>
      <c r="Z48" s="4" t="e">
        <f>IF(A48&lt;('2. Syöttöarvot ja tulokset'!$C$21+1),Z47+((C48-$V$6+Y48)/((1+$P$2)^A48)),NA())</f>
        <v>#N/A</v>
      </c>
      <c r="AA48" s="4" t="str">
        <f>IF(A48&lt;('2. Syöttöarvot ja tulokset'!$C$21+1),AA47+G48+I48+H48+T48-$V$6," ")</f>
        <v xml:space="preserve"> </v>
      </c>
      <c r="AB48" s="20" t="e">
        <f>IF(A48&lt;('2. Syöttöarvot ja tulokset'!$C$21+1),AA48/L48,NA())</f>
        <v>#N/A</v>
      </c>
      <c r="AC48" s="29" t="str">
        <f>IF(A48&lt;('2. Syöttöarvot ja tulokset'!$C$21+1),AC47+C48+Y48-$V$6," ")</f>
        <v xml:space="preserve"> </v>
      </c>
      <c r="AD48" s="20" t="e">
        <f>IF(A48&lt;('2. Syöttöarvot ja tulokset'!$C$21+1),AC48/L48,NA())</f>
        <v>#N/A</v>
      </c>
      <c r="AE48" t="str">
        <f>IF(A48&lt;('2. Syöttöarvot ja tulokset'!$C$21+1),-'2. Syöttöarvot ja tulokset'!$C$122*A48," ")</f>
        <v xml:space="preserve"> </v>
      </c>
      <c r="AF48" t="e">
        <f>IF(A48&lt;('2. Syöttöarvot ja tulokset'!$C$21+1),AE48/1000,NA())</f>
        <v>#N/A</v>
      </c>
    </row>
    <row r="49" spans="1:32" x14ac:dyDescent="0.35">
      <c r="A49">
        <f t="shared" si="0"/>
        <v>44</v>
      </c>
      <c r="B49" t="str">
        <f>IF(A49&lt;('2. Syöttöarvot ja tulokset'!$C$21+1),A49," ")</f>
        <v xml:space="preserve"> </v>
      </c>
      <c r="C49" s="4" t="str">
        <f>IF(A49&lt;('2. Syöttöarvot ja tulokset'!$C$21+1),'2. Syöttöarvot ja tulokset'!$C$99+'2. Syöttöarvot ja tulokset'!$C$101," ")</f>
        <v xml:space="preserve"> </v>
      </c>
      <c r="D49" s="4" t="e">
        <f>IF(A49&lt;('2. Syöttöarvot ja tulokset'!$C$21+1),D48+C49,NA())</f>
        <v>#N/A</v>
      </c>
      <c r="E49" s="4" t="str">
        <f>IF(A49&lt;('2. Syöttöarvot ja tulokset'!$C$21+1),C49/((1+$P$2)^A49)," ")</f>
        <v xml:space="preserve"> </v>
      </c>
      <c r="F49" s="4" t="str">
        <f>IF(B49&lt;('2. Syöttöarvot ja tulokset'!$C$21+1),F48+E49," ")</f>
        <v xml:space="preserve"> </v>
      </c>
      <c r="G49" s="4" t="str">
        <f>IF(A49&lt;('2. Syöttöarvot ja tulokset'!$C$21+1),G48*(1+'2. Syöttöarvot ja tulokset'!$C$46)," ")</f>
        <v xml:space="preserve"> </v>
      </c>
      <c r="H49" s="4" t="str">
        <f>IF(A49&lt;('2. Syöttöarvot ja tulokset'!$C$21+1),H48*(1+'2. Syöttöarvot ja tulokset'!$C$58)," ")</f>
        <v xml:space="preserve"> </v>
      </c>
      <c r="I49" s="4" t="str">
        <f>IF(A49&lt;('2. Syöttöarvot ja tulokset'!$C$21+1),I48*(1+'2. Syöttöarvot ja tulokset'!$C$34)," ")</f>
        <v xml:space="preserve"> </v>
      </c>
      <c r="J49" s="4" t="str">
        <f>IF(A49&lt;('2. Syöttöarvot ja tulokset'!$C$21+1),J48*(1+'2. Syöttöarvot ja tulokset'!$C$68)," ")</f>
        <v xml:space="preserve"> </v>
      </c>
      <c r="K49" s="4" t="e">
        <f>IF(A49&lt;('2. Syöttöarvot ja tulokset'!$C$21+1),K48+(G49+I49+H49+J49),NA())</f>
        <v>#N/A</v>
      </c>
      <c r="L49" s="4" t="e">
        <f>IF(A49&lt;('2. Syöttöarvot ja tulokset'!$C$21+1),L48,NA())</f>
        <v>#N/A</v>
      </c>
      <c r="M49" s="4" t="str">
        <f>IF(A49&lt;('2. Syöttöarvot ja tulokset'!$C$21+1),'2. Syöttöarvot ja tulokset'!$C$75*'2. Syöttöarvot ja tulokset'!$C$73," ")</f>
        <v xml:space="preserve"> </v>
      </c>
      <c r="N49" s="4" t="str">
        <f>IF(A49&lt;('2. Syöttöarvot ja tulokset'!$C$21+1),M49/((1+$P$2)^A49)," ")</f>
        <v xml:space="preserve"> </v>
      </c>
      <c r="O49" s="4" t="str">
        <f>IF(A49&lt;('2. Syöttöarvot ja tulokset'!$C$21+1),'2. Syöttöarvot ja tulokset'!$C$73*'2. Syöttöarvot ja tulokset'!$C$75+O48," ")</f>
        <v xml:space="preserve"> </v>
      </c>
      <c r="P49" s="4" t="str">
        <f>IF(A49&lt;('2. Syöttöarvot ja tulokset'!$C$21+1),(G49+I49+H49+J49)/((1+$P$2)^A49)," ")</f>
        <v xml:space="preserve"> </v>
      </c>
      <c r="Q49" s="4" t="str">
        <f>IF(A49&lt;('2. Syöttöarvot ja tulokset'!$C$21+1),Q48+P49," ")</f>
        <v xml:space="preserve"> </v>
      </c>
      <c r="R49" s="4" t="e">
        <f>IF(A49&lt;('2. Syöttöarvot ja tulokset'!$C$21+1),R48+G49+I49+H49+J49+T49-$V$6,NA())</f>
        <v>#N/A</v>
      </c>
      <c r="S49" s="4" t="str">
        <f>IF(A49&lt;('2. Syöttöarvot ja tulokset'!$C$21+1),'2. Syöttöarvot ja tulokset'!$C$79*(R48)," ")</f>
        <v xml:space="preserve"> </v>
      </c>
      <c r="T49" s="4">
        <f t="shared" si="1"/>
        <v>0</v>
      </c>
      <c r="U49" s="4" t="e">
        <f>IF(A49&lt;('2. Syöttöarvot ja tulokset'!$C$21+1),U48+((G49+I49+H49+J49-$V$6+T49)/((1+$P$2)^A49)),NA())</f>
        <v>#N/A</v>
      </c>
      <c r="V49" s="4" t="str">
        <f>IF(A49&lt;('2. Syöttöarvot ja tulokset'!$C$21+1),V48+('2. Syöttöarvot ja tulokset'!$C$75*'2. Syöttöarvot ja tulokset'!$C$73)," ")</f>
        <v xml:space="preserve"> </v>
      </c>
      <c r="W49" s="4" t="e">
        <f>IF(A49&lt;('2. Syöttöarvot ja tulokset'!$C$21+1),W48+C49+Y49-$V$6,NA())</f>
        <v>#N/A</v>
      </c>
      <c r="X49" s="4" t="str">
        <f>IF(A49&lt;('2. Syöttöarvot ja tulokset'!$C$21+1),'2. Syöttöarvot ja tulokset'!$C$79*(W48)," ")</f>
        <v xml:space="preserve"> </v>
      </c>
      <c r="Y49" s="4">
        <f t="shared" si="2"/>
        <v>0</v>
      </c>
      <c r="Z49" s="4" t="e">
        <f>IF(A49&lt;('2. Syöttöarvot ja tulokset'!$C$21+1),Z48+((C49-$V$6+Y49)/((1+$P$2)^A49)),NA())</f>
        <v>#N/A</v>
      </c>
      <c r="AA49" s="4" t="str">
        <f>IF(A49&lt;('2. Syöttöarvot ja tulokset'!$C$21+1),AA48+G49+I49+H49+T49-$V$6," ")</f>
        <v xml:space="preserve"> </v>
      </c>
      <c r="AB49" s="20" t="e">
        <f>IF(A49&lt;('2. Syöttöarvot ja tulokset'!$C$21+1),AA49/L49,NA())</f>
        <v>#N/A</v>
      </c>
      <c r="AC49" s="29" t="str">
        <f>IF(A49&lt;('2. Syöttöarvot ja tulokset'!$C$21+1),AC48+C49+Y49-$V$6," ")</f>
        <v xml:space="preserve"> </v>
      </c>
      <c r="AD49" s="20" t="e">
        <f>IF(A49&lt;('2. Syöttöarvot ja tulokset'!$C$21+1),AC49/L49,NA())</f>
        <v>#N/A</v>
      </c>
      <c r="AE49" t="str">
        <f>IF(A49&lt;('2. Syöttöarvot ja tulokset'!$C$21+1),-'2. Syöttöarvot ja tulokset'!$C$122*A49," ")</f>
        <v xml:space="preserve"> </v>
      </c>
      <c r="AF49" t="e">
        <f>IF(A49&lt;('2. Syöttöarvot ja tulokset'!$C$21+1),AE49/1000,NA())</f>
        <v>#N/A</v>
      </c>
    </row>
    <row r="50" spans="1:32" x14ac:dyDescent="0.35">
      <c r="A50">
        <f t="shared" si="0"/>
        <v>45</v>
      </c>
      <c r="B50" t="str">
        <f>IF(A50&lt;('2. Syöttöarvot ja tulokset'!$C$21+1),A50," ")</f>
        <v xml:space="preserve"> </v>
      </c>
      <c r="C50" s="4" t="str">
        <f>IF(A50&lt;('2. Syöttöarvot ja tulokset'!$C$21+1),'2. Syöttöarvot ja tulokset'!$C$99+'2. Syöttöarvot ja tulokset'!$C$101," ")</f>
        <v xml:space="preserve"> </v>
      </c>
      <c r="D50" s="4" t="e">
        <f>IF(A50&lt;('2. Syöttöarvot ja tulokset'!$C$21+1),D49+C50,NA())</f>
        <v>#N/A</v>
      </c>
      <c r="E50" s="4" t="str">
        <f>IF(A50&lt;('2. Syöttöarvot ja tulokset'!$C$21+1),C50/((1+$P$2)^A50)," ")</f>
        <v xml:space="preserve"> </v>
      </c>
      <c r="F50" s="4" t="str">
        <f>IF(B50&lt;('2. Syöttöarvot ja tulokset'!$C$21+1),F49+E50," ")</f>
        <v xml:space="preserve"> </v>
      </c>
      <c r="G50" s="4" t="str">
        <f>IF(A50&lt;('2. Syöttöarvot ja tulokset'!$C$21+1),G49*(1+'2. Syöttöarvot ja tulokset'!$C$46)," ")</f>
        <v xml:space="preserve"> </v>
      </c>
      <c r="H50" s="4" t="str">
        <f>IF(A50&lt;('2. Syöttöarvot ja tulokset'!$C$21+1),H49*(1+'2. Syöttöarvot ja tulokset'!$C$58)," ")</f>
        <v xml:space="preserve"> </v>
      </c>
      <c r="I50" s="4" t="str">
        <f>IF(A50&lt;('2. Syöttöarvot ja tulokset'!$C$21+1),I49*(1+'2. Syöttöarvot ja tulokset'!$C$34)," ")</f>
        <v xml:space="preserve"> </v>
      </c>
      <c r="J50" s="4" t="str">
        <f>IF(A50&lt;('2. Syöttöarvot ja tulokset'!$C$21+1),J49*(1+'2. Syöttöarvot ja tulokset'!$C$68)," ")</f>
        <v xml:space="preserve"> </v>
      </c>
      <c r="K50" s="4" t="e">
        <f>IF(A50&lt;('2. Syöttöarvot ja tulokset'!$C$21+1),K49+(G50+I50+H50+J50),NA())</f>
        <v>#N/A</v>
      </c>
      <c r="L50" s="4" t="e">
        <f>IF(A50&lt;('2. Syöttöarvot ja tulokset'!$C$21+1),L49,NA())</f>
        <v>#N/A</v>
      </c>
      <c r="M50" s="4" t="str">
        <f>IF(A50&lt;('2. Syöttöarvot ja tulokset'!$C$21+1),'2. Syöttöarvot ja tulokset'!$C$75*'2. Syöttöarvot ja tulokset'!$C$73," ")</f>
        <v xml:space="preserve"> </v>
      </c>
      <c r="N50" s="4" t="str">
        <f>IF(A50&lt;('2. Syöttöarvot ja tulokset'!$C$21+1),M50/((1+$P$2)^A50)," ")</f>
        <v xml:space="preserve"> </v>
      </c>
      <c r="O50" s="4" t="str">
        <f>IF(A50&lt;('2. Syöttöarvot ja tulokset'!$C$21+1),'2. Syöttöarvot ja tulokset'!$C$73*'2. Syöttöarvot ja tulokset'!$C$75+O49," ")</f>
        <v xml:space="preserve"> </v>
      </c>
      <c r="P50" s="4" t="str">
        <f>IF(A50&lt;('2. Syöttöarvot ja tulokset'!$C$21+1),(G50+I50+H50+J50)/((1+$P$2)^A50)," ")</f>
        <v xml:space="preserve"> </v>
      </c>
      <c r="Q50" s="4" t="str">
        <f>IF(A50&lt;('2. Syöttöarvot ja tulokset'!$C$21+1),Q49+P50," ")</f>
        <v xml:space="preserve"> </v>
      </c>
      <c r="R50" s="4" t="e">
        <f>IF(A50&lt;('2. Syöttöarvot ja tulokset'!$C$21+1),R49+G50+I50+H50+J50+T50-$V$6,NA())</f>
        <v>#N/A</v>
      </c>
      <c r="S50" s="4" t="str">
        <f>IF(A50&lt;('2. Syöttöarvot ja tulokset'!$C$21+1),'2. Syöttöarvot ja tulokset'!$C$79*(R49)," ")</f>
        <v xml:space="preserve"> </v>
      </c>
      <c r="T50" s="4">
        <f t="shared" si="1"/>
        <v>0</v>
      </c>
      <c r="U50" s="4" t="e">
        <f>IF(A50&lt;('2. Syöttöarvot ja tulokset'!$C$21+1),U49+((G50+I50+H50+J50-$V$6+T50)/((1+$P$2)^A50)),NA())</f>
        <v>#N/A</v>
      </c>
      <c r="V50" s="4" t="str">
        <f>IF(A50&lt;('2. Syöttöarvot ja tulokset'!$C$21+1),V49+('2. Syöttöarvot ja tulokset'!$C$75*'2. Syöttöarvot ja tulokset'!$C$73)," ")</f>
        <v xml:space="preserve"> </v>
      </c>
      <c r="W50" s="4" t="e">
        <f>IF(A50&lt;('2. Syöttöarvot ja tulokset'!$C$21+1),W49+C50+Y50-$V$6,NA())</f>
        <v>#N/A</v>
      </c>
      <c r="X50" s="4" t="str">
        <f>IF(A50&lt;('2. Syöttöarvot ja tulokset'!$C$21+1),'2. Syöttöarvot ja tulokset'!$C$79*(W49)," ")</f>
        <v xml:space="preserve"> </v>
      </c>
      <c r="Y50" s="4">
        <f t="shared" si="2"/>
        <v>0</v>
      </c>
      <c r="Z50" s="4" t="e">
        <f>IF(A50&lt;('2. Syöttöarvot ja tulokset'!$C$21+1),Z49+((C50-$V$6+Y50)/((1+$P$2)^A50)),NA())</f>
        <v>#N/A</v>
      </c>
      <c r="AA50" s="4" t="str">
        <f>IF(A50&lt;('2. Syöttöarvot ja tulokset'!$C$21+1),AA49+G50+I50+H50+T50-$V$6," ")</f>
        <v xml:space="preserve"> </v>
      </c>
      <c r="AB50" s="20" t="e">
        <f>IF(A50&lt;('2. Syöttöarvot ja tulokset'!$C$21+1),AA50/L50,NA())</f>
        <v>#N/A</v>
      </c>
      <c r="AC50" s="29" t="str">
        <f>IF(A50&lt;('2. Syöttöarvot ja tulokset'!$C$21+1),AC49+C50+Y50-$V$6," ")</f>
        <v xml:space="preserve"> </v>
      </c>
      <c r="AD50" s="20" t="e">
        <f>IF(A50&lt;('2. Syöttöarvot ja tulokset'!$C$21+1),AC50/L50,NA())</f>
        <v>#N/A</v>
      </c>
      <c r="AE50" t="str">
        <f>IF(A50&lt;('2. Syöttöarvot ja tulokset'!$C$21+1),-'2. Syöttöarvot ja tulokset'!$C$122*A50," ")</f>
        <v xml:space="preserve"> </v>
      </c>
      <c r="AF50" t="e">
        <f>IF(A50&lt;('2. Syöttöarvot ja tulokset'!$C$21+1),AE50/1000,NA())</f>
        <v>#N/A</v>
      </c>
    </row>
    <row r="51" spans="1:32" x14ac:dyDescent="0.35">
      <c r="A51">
        <f t="shared" si="0"/>
        <v>46</v>
      </c>
      <c r="B51" t="str">
        <f>IF(A51&lt;('2. Syöttöarvot ja tulokset'!$C$21+1),A51," ")</f>
        <v xml:space="preserve"> </v>
      </c>
      <c r="C51" s="4" t="str">
        <f>IF(A51&lt;('2. Syöttöarvot ja tulokset'!$C$21+1),'2. Syöttöarvot ja tulokset'!$C$99+'2. Syöttöarvot ja tulokset'!$C$101," ")</f>
        <v xml:space="preserve"> </v>
      </c>
      <c r="D51" s="4" t="e">
        <f>IF(A51&lt;('2. Syöttöarvot ja tulokset'!$C$21+1),D50+C51,NA())</f>
        <v>#N/A</v>
      </c>
      <c r="E51" s="4" t="str">
        <f>IF(A51&lt;('2. Syöttöarvot ja tulokset'!$C$21+1),C51/((1+$P$2)^A51)," ")</f>
        <v xml:space="preserve"> </v>
      </c>
      <c r="F51" s="4" t="str">
        <f>IF(B51&lt;('2. Syöttöarvot ja tulokset'!$C$21+1),F50+E51," ")</f>
        <v xml:space="preserve"> </v>
      </c>
      <c r="G51" s="4" t="str">
        <f>IF(A51&lt;('2. Syöttöarvot ja tulokset'!$C$21+1),G50*(1+'2. Syöttöarvot ja tulokset'!$C$46)," ")</f>
        <v xml:space="preserve"> </v>
      </c>
      <c r="H51" s="4" t="str">
        <f>IF(A51&lt;('2. Syöttöarvot ja tulokset'!$C$21+1),H50*(1+'2. Syöttöarvot ja tulokset'!$C$58)," ")</f>
        <v xml:space="preserve"> </v>
      </c>
      <c r="I51" s="4" t="str">
        <f>IF(A51&lt;('2. Syöttöarvot ja tulokset'!$C$21+1),I50*(1+'2. Syöttöarvot ja tulokset'!$C$34)," ")</f>
        <v xml:space="preserve"> </v>
      </c>
      <c r="J51" s="4" t="str">
        <f>IF(A51&lt;('2. Syöttöarvot ja tulokset'!$C$21+1),J50*(1+'2. Syöttöarvot ja tulokset'!$C$68)," ")</f>
        <v xml:space="preserve"> </v>
      </c>
      <c r="K51" s="4" t="e">
        <f>IF(A51&lt;('2. Syöttöarvot ja tulokset'!$C$21+1),K50+(G51+I51+H51+J51),NA())</f>
        <v>#N/A</v>
      </c>
      <c r="L51" s="4" t="e">
        <f>IF(A51&lt;('2. Syöttöarvot ja tulokset'!$C$21+1),L50,NA())</f>
        <v>#N/A</v>
      </c>
      <c r="M51" s="4" t="str">
        <f>IF(A51&lt;('2. Syöttöarvot ja tulokset'!$C$21+1),'2. Syöttöarvot ja tulokset'!$C$75*'2. Syöttöarvot ja tulokset'!$C$73," ")</f>
        <v xml:space="preserve"> </v>
      </c>
      <c r="N51" s="4" t="str">
        <f>IF(A51&lt;('2. Syöttöarvot ja tulokset'!$C$21+1),M51/((1+$P$2)^A51)," ")</f>
        <v xml:space="preserve"> </v>
      </c>
      <c r="O51" s="4" t="str">
        <f>IF(A51&lt;('2. Syöttöarvot ja tulokset'!$C$21+1),'2. Syöttöarvot ja tulokset'!$C$73*'2. Syöttöarvot ja tulokset'!$C$75+O50," ")</f>
        <v xml:space="preserve"> </v>
      </c>
      <c r="P51" s="4" t="str">
        <f>IF(A51&lt;('2. Syöttöarvot ja tulokset'!$C$21+1),(G51+I51+H51+J51)/((1+$P$2)^A51)," ")</f>
        <v xml:space="preserve"> </v>
      </c>
      <c r="Q51" s="4" t="str">
        <f>IF(A51&lt;('2. Syöttöarvot ja tulokset'!$C$21+1),Q50+P51," ")</f>
        <v xml:space="preserve"> </v>
      </c>
      <c r="R51" s="4" t="e">
        <f>IF(A51&lt;('2. Syöttöarvot ja tulokset'!$C$21+1),R50+G51+I51+H51+J51+T51-$V$6,NA())</f>
        <v>#N/A</v>
      </c>
      <c r="S51" s="4" t="str">
        <f>IF(A51&lt;('2. Syöttöarvot ja tulokset'!$C$21+1),'2. Syöttöarvot ja tulokset'!$C$79*(R50)," ")</f>
        <v xml:space="preserve"> </v>
      </c>
      <c r="T51" s="4">
        <f t="shared" si="1"/>
        <v>0</v>
      </c>
      <c r="U51" s="4" t="e">
        <f>IF(A51&lt;('2. Syöttöarvot ja tulokset'!$C$21+1),U50+((G51+I51+H51+J51-$V$6+T51)/((1+$P$2)^A51)),NA())</f>
        <v>#N/A</v>
      </c>
      <c r="V51" s="4" t="str">
        <f>IF(A51&lt;('2. Syöttöarvot ja tulokset'!$C$21+1),V50+('2. Syöttöarvot ja tulokset'!$C$75*'2. Syöttöarvot ja tulokset'!$C$73)," ")</f>
        <v xml:space="preserve"> </v>
      </c>
      <c r="W51" s="4" t="e">
        <f>IF(A51&lt;('2. Syöttöarvot ja tulokset'!$C$21+1),W50+C51+Y51-$V$6,NA())</f>
        <v>#N/A</v>
      </c>
      <c r="X51" s="4" t="str">
        <f>IF(A51&lt;('2. Syöttöarvot ja tulokset'!$C$21+1),'2. Syöttöarvot ja tulokset'!$C$79*(W50)," ")</f>
        <v xml:space="preserve"> </v>
      </c>
      <c r="Y51" s="4">
        <f t="shared" si="2"/>
        <v>0</v>
      </c>
      <c r="Z51" s="4" t="e">
        <f>IF(A51&lt;('2. Syöttöarvot ja tulokset'!$C$21+1),Z50+((C51-$V$6+Y51)/((1+$P$2)^A51)),NA())</f>
        <v>#N/A</v>
      </c>
      <c r="AA51" s="4" t="str">
        <f>IF(A51&lt;('2. Syöttöarvot ja tulokset'!$C$21+1),AA50+G51+I51+H51+T51-$V$6," ")</f>
        <v xml:space="preserve"> </v>
      </c>
      <c r="AB51" s="20" t="e">
        <f>IF(A51&lt;('2. Syöttöarvot ja tulokset'!$C$21+1),AA51/L51,NA())</f>
        <v>#N/A</v>
      </c>
      <c r="AC51" s="29" t="str">
        <f>IF(A51&lt;('2. Syöttöarvot ja tulokset'!$C$21+1),AC50+C51+Y51-$V$6," ")</f>
        <v xml:space="preserve"> </v>
      </c>
      <c r="AD51" s="20" t="e">
        <f>IF(A51&lt;('2. Syöttöarvot ja tulokset'!$C$21+1),AC51/L51,NA())</f>
        <v>#N/A</v>
      </c>
      <c r="AE51" t="str">
        <f>IF(A51&lt;('2. Syöttöarvot ja tulokset'!$C$21+1),-'2. Syöttöarvot ja tulokset'!$C$122*A51," ")</f>
        <v xml:space="preserve"> </v>
      </c>
      <c r="AF51" t="e">
        <f>IF(A51&lt;('2. Syöttöarvot ja tulokset'!$C$21+1),AE51/1000,NA())</f>
        <v>#N/A</v>
      </c>
    </row>
    <row r="52" spans="1:32" x14ac:dyDescent="0.35">
      <c r="A52">
        <f>A51+1</f>
        <v>47</v>
      </c>
      <c r="B52" t="str">
        <f>IF(A52&lt;('2. Syöttöarvot ja tulokset'!$C$21+1),A52," ")</f>
        <v xml:space="preserve"> </v>
      </c>
      <c r="C52" s="4" t="str">
        <f>IF(A52&lt;('2. Syöttöarvot ja tulokset'!$C$21+1),'2. Syöttöarvot ja tulokset'!$C$99+'2. Syöttöarvot ja tulokset'!$C$101," ")</f>
        <v xml:space="preserve"> </v>
      </c>
      <c r="D52" s="4" t="e">
        <f>IF(A52&lt;('2. Syöttöarvot ja tulokset'!$C$21+1),D51+C52,NA())</f>
        <v>#N/A</v>
      </c>
      <c r="E52" s="4" t="str">
        <f>IF(A52&lt;('2. Syöttöarvot ja tulokset'!$C$21+1),C52/((1+$P$2)^A52)," ")</f>
        <v xml:space="preserve"> </v>
      </c>
      <c r="F52" s="4" t="str">
        <f>IF(B52&lt;('2. Syöttöarvot ja tulokset'!$C$21+1),F51+E52," ")</f>
        <v xml:space="preserve"> </v>
      </c>
      <c r="G52" s="4" t="str">
        <f>IF(A52&lt;('2. Syöttöarvot ja tulokset'!$C$21+1),G51*(1+'2. Syöttöarvot ja tulokset'!$C$46)," ")</f>
        <v xml:space="preserve"> </v>
      </c>
      <c r="H52" s="4" t="str">
        <f>IF(A52&lt;('2. Syöttöarvot ja tulokset'!$C$21+1),H51*(1+'2. Syöttöarvot ja tulokset'!$C$58)," ")</f>
        <v xml:space="preserve"> </v>
      </c>
      <c r="I52" s="4" t="str">
        <f>IF(A52&lt;('2. Syöttöarvot ja tulokset'!$C$21+1),I51*(1+'2. Syöttöarvot ja tulokset'!$C$34)," ")</f>
        <v xml:space="preserve"> </v>
      </c>
      <c r="J52" s="4" t="str">
        <f>IF(A52&lt;('2. Syöttöarvot ja tulokset'!$C$21+1),J51*(1+'2. Syöttöarvot ja tulokset'!$C$68)," ")</f>
        <v xml:space="preserve"> </v>
      </c>
      <c r="K52" s="4" t="e">
        <f>IF(A52&lt;('2. Syöttöarvot ja tulokset'!$C$21+1),K51+(G52+I52+H52+J52),NA())</f>
        <v>#N/A</v>
      </c>
      <c r="L52" s="4" t="e">
        <f>IF(A52&lt;('2. Syöttöarvot ja tulokset'!$C$21+1),L51,NA())</f>
        <v>#N/A</v>
      </c>
      <c r="M52" s="4" t="str">
        <f>IF(A52&lt;('2. Syöttöarvot ja tulokset'!$C$21+1),'2. Syöttöarvot ja tulokset'!$C$75*'2. Syöttöarvot ja tulokset'!$C$73," ")</f>
        <v xml:space="preserve"> </v>
      </c>
      <c r="N52" s="4" t="str">
        <f>IF(A52&lt;('2. Syöttöarvot ja tulokset'!$C$21+1),M52/((1+$P$2)^A52)," ")</f>
        <v xml:space="preserve"> </v>
      </c>
      <c r="O52" s="4" t="str">
        <f>IF(A52&lt;('2. Syöttöarvot ja tulokset'!$C$21+1),'2. Syöttöarvot ja tulokset'!$C$73*'2. Syöttöarvot ja tulokset'!$C$75+O51," ")</f>
        <v xml:space="preserve"> </v>
      </c>
      <c r="P52" s="4" t="str">
        <f>IF(A52&lt;('2. Syöttöarvot ja tulokset'!$C$21+1),(G52+I52+H52+J52)/((1+$P$2)^A52)," ")</f>
        <v xml:space="preserve"> </v>
      </c>
      <c r="Q52" s="4" t="str">
        <f>IF(A52&lt;('2. Syöttöarvot ja tulokset'!$C$21+1),Q51+P52," ")</f>
        <v xml:space="preserve"> </v>
      </c>
      <c r="R52" s="4" t="e">
        <f>IF(A52&lt;('2. Syöttöarvot ja tulokset'!$C$21+1),R51+G52+I52+H52+J52+T52-$V$6,NA())</f>
        <v>#N/A</v>
      </c>
      <c r="S52" s="4" t="str">
        <f>IF(A52&lt;('2. Syöttöarvot ja tulokset'!$C$21+1),'2. Syöttöarvot ja tulokset'!$C$79*(R51)," ")</f>
        <v xml:space="preserve"> </v>
      </c>
      <c r="T52" s="4">
        <f t="shared" si="1"/>
        <v>0</v>
      </c>
      <c r="U52" s="4" t="e">
        <f>IF(A52&lt;('2. Syöttöarvot ja tulokset'!$C$21+1),U51+((G52+I52+H52+J52-$V$6+T52)/((1+$P$2)^A52)),NA())</f>
        <v>#N/A</v>
      </c>
      <c r="V52" s="4" t="str">
        <f>IF(A52&lt;('2. Syöttöarvot ja tulokset'!$C$21+1),V51+('2. Syöttöarvot ja tulokset'!$C$75*'2. Syöttöarvot ja tulokset'!$C$73)," ")</f>
        <v xml:space="preserve"> </v>
      </c>
      <c r="W52" s="4" t="e">
        <f>IF(A52&lt;('2. Syöttöarvot ja tulokset'!$C$21+1),W51+C52+Y52-$V$6,NA())</f>
        <v>#N/A</v>
      </c>
      <c r="X52" s="4" t="str">
        <f>IF(A52&lt;('2. Syöttöarvot ja tulokset'!$C$21+1),'2. Syöttöarvot ja tulokset'!$C$79*(W51)," ")</f>
        <v xml:space="preserve"> </v>
      </c>
      <c r="Y52" s="4">
        <f t="shared" si="2"/>
        <v>0</v>
      </c>
      <c r="Z52" s="4" t="e">
        <f>IF(A52&lt;('2. Syöttöarvot ja tulokset'!$C$21+1),Z51+((C52-$V$6+Y52)/((1+$P$2)^A52)),NA())</f>
        <v>#N/A</v>
      </c>
      <c r="AA52" s="4" t="str">
        <f>IF(A52&lt;('2. Syöttöarvot ja tulokset'!$C$21+1),AA51+G52+I52+H52+T52-$V$6," ")</f>
        <v xml:space="preserve"> </v>
      </c>
      <c r="AB52" s="20" t="e">
        <f>IF(A52&lt;('2. Syöttöarvot ja tulokset'!$C$21+1),AA52/L52,NA())</f>
        <v>#N/A</v>
      </c>
      <c r="AC52" s="29" t="str">
        <f>IF(A52&lt;('2. Syöttöarvot ja tulokset'!$C$21+1),AC51+C52+Y52-$V$6," ")</f>
        <v xml:space="preserve"> </v>
      </c>
      <c r="AD52" s="20" t="e">
        <f>IF(A52&lt;('2. Syöttöarvot ja tulokset'!$C$21+1),AC52/L52,NA())</f>
        <v>#N/A</v>
      </c>
      <c r="AE52" t="str">
        <f>IF(A52&lt;('2. Syöttöarvot ja tulokset'!$C$21+1),-'2. Syöttöarvot ja tulokset'!$C$122*A52," ")</f>
        <v xml:space="preserve"> </v>
      </c>
      <c r="AF52" t="e">
        <f>IF(A52&lt;('2. Syöttöarvot ja tulokset'!$C$21+1),AE52/1000,NA())</f>
        <v>#N/A</v>
      </c>
    </row>
    <row r="53" spans="1:32" x14ac:dyDescent="0.35">
      <c r="A53">
        <f t="shared" si="0"/>
        <v>48</v>
      </c>
      <c r="B53" t="str">
        <f>IF(A53&lt;('2. Syöttöarvot ja tulokset'!$C$21+1),A53," ")</f>
        <v xml:space="preserve"> </v>
      </c>
      <c r="C53" s="4" t="str">
        <f>IF(A53&lt;('2. Syöttöarvot ja tulokset'!$C$21+1),'2. Syöttöarvot ja tulokset'!$C$99+'2. Syöttöarvot ja tulokset'!$C$101," ")</f>
        <v xml:space="preserve"> </v>
      </c>
      <c r="D53" s="4" t="e">
        <f>IF(A53&lt;('2. Syöttöarvot ja tulokset'!$C$21+1),D52+C53,NA())</f>
        <v>#N/A</v>
      </c>
      <c r="E53" s="4" t="str">
        <f>IF(A53&lt;('2. Syöttöarvot ja tulokset'!$C$21+1),C53/((1+$P$2)^A53)," ")</f>
        <v xml:space="preserve"> </v>
      </c>
      <c r="F53" s="4" t="str">
        <f>IF(B53&lt;('2. Syöttöarvot ja tulokset'!$C$21+1),F52+E53," ")</f>
        <v xml:space="preserve"> </v>
      </c>
      <c r="G53" s="4" t="str">
        <f>IF(A53&lt;('2. Syöttöarvot ja tulokset'!$C$21+1),G52*(1+'2. Syöttöarvot ja tulokset'!$C$46)," ")</f>
        <v xml:space="preserve"> </v>
      </c>
      <c r="H53" s="4" t="str">
        <f>IF(A53&lt;('2. Syöttöarvot ja tulokset'!$C$21+1),H52*(1+'2. Syöttöarvot ja tulokset'!$C$58)," ")</f>
        <v xml:space="preserve"> </v>
      </c>
      <c r="I53" s="4" t="str">
        <f>IF(A53&lt;('2. Syöttöarvot ja tulokset'!$C$21+1),I52*(1+'2. Syöttöarvot ja tulokset'!$C$34)," ")</f>
        <v xml:space="preserve"> </v>
      </c>
      <c r="J53" s="4" t="str">
        <f>IF(A53&lt;('2. Syöttöarvot ja tulokset'!$C$21+1),J52*(1+'2. Syöttöarvot ja tulokset'!$C$68)," ")</f>
        <v xml:space="preserve"> </v>
      </c>
      <c r="K53" s="4" t="e">
        <f>IF(A53&lt;('2. Syöttöarvot ja tulokset'!$C$21+1),K52+(G53+I53+H53+J53),NA())</f>
        <v>#N/A</v>
      </c>
      <c r="L53" s="4" t="e">
        <f>IF(A53&lt;('2. Syöttöarvot ja tulokset'!$C$21+1),L52,NA())</f>
        <v>#N/A</v>
      </c>
      <c r="M53" s="4" t="str">
        <f>IF(A53&lt;('2. Syöttöarvot ja tulokset'!$C$21+1),'2. Syöttöarvot ja tulokset'!$C$75*'2. Syöttöarvot ja tulokset'!$C$73," ")</f>
        <v xml:space="preserve"> </v>
      </c>
      <c r="N53" s="4" t="str">
        <f>IF(A53&lt;('2. Syöttöarvot ja tulokset'!$C$21+1),M53/((1+$P$2)^A53)," ")</f>
        <v xml:space="preserve"> </v>
      </c>
      <c r="O53" s="4" t="str">
        <f>IF(A53&lt;('2. Syöttöarvot ja tulokset'!$C$21+1),'2. Syöttöarvot ja tulokset'!$C$73*'2. Syöttöarvot ja tulokset'!$C$75+O52," ")</f>
        <v xml:space="preserve"> </v>
      </c>
      <c r="P53" s="4" t="str">
        <f>IF(A53&lt;('2. Syöttöarvot ja tulokset'!$C$21+1),(G53+I53+H53+J53)/((1+$P$2)^A53)," ")</f>
        <v xml:space="preserve"> </v>
      </c>
      <c r="Q53" s="4" t="str">
        <f>IF(A53&lt;('2. Syöttöarvot ja tulokset'!$C$21+1),Q52+P53," ")</f>
        <v xml:space="preserve"> </v>
      </c>
      <c r="R53" s="4" t="e">
        <f>IF(A53&lt;('2. Syöttöarvot ja tulokset'!$C$21+1),R52+G53+I53+H53+J53+T53-$V$6,NA())</f>
        <v>#N/A</v>
      </c>
      <c r="S53" s="4" t="str">
        <f>IF(A53&lt;('2. Syöttöarvot ja tulokset'!$C$21+1),'2. Syöttöarvot ja tulokset'!$C$79*(R52)," ")</f>
        <v xml:space="preserve"> </v>
      </c>
      <c r="T53" s="4">
        <f t="shared" si="1"/>
        <v>0</v>
      </c>
      <c r="U53" s="4" t="e">
        <f>IF(A53&lt;('2. Syöttöarvot ja tulokset'!$C$21+1),U52+((G53+I53+H53+J53-$V$6+T53)/((1+$P$2)^A53)),NA())</f>
        <v>#N/A</v>
      </c>
      <c r="V53" s="4" t="str">
        <f>IF(A53&lt;('2. Syöttöarvot ja tulokset'!$C$21+1),V52+('2. Syöttöarvot ja tulokset'!$C$75*'2. Syöttöarvot ja tulokset'!$C$73)," ")</f>
        <v xml:space="preserve"> </v>
      </c>
      <c r="W53" s="4" t="e">
        <f>IF(A53&lt;('2. Syöttöarvot ja tulokset'!$C$21+1),W52+C53+Y53-$V$6,NA())</f>
        <v>#N/A</v>
      </c>
      <c r="X53" s="4" t="str">
        <f>IF(A53&lt;('2. Syöttöarvot ja tulokset'!$C$21+1),'2. Syöttöarvot ja tulokset'!$C$79*(W52)," ")</f>
        <v xml:space="preserve"> </v>
      </c>
      <c r="Y53" s="4">
        <f t="shared" si="2"/>
        <v>0</v>
      </c>
      <c r="Z53" s="4" t="e">
        <f>IF(A53&lt;('2. Syöttöarvot ja tulokset'!$C$21+1),Z52+((C53-$V$6+Y53)/((1+$P$2)^A53)),NA())</f>
        <v>#N/A</v>
      </c>
      <c r="AA53" s="4" t="str">
        <f>IF(A53&lt;('2. Syöttöarvot ja tulokset'!$C$21+1),AA52+G53+I53+H53+T53-$V$6," ")</f>
        <v xml:space="preserve"> </v>
      </c>
      <c r="AB53" s="20" t="e">
        <f>IF(A53&lt;('2. Syöttöarvot ja tulokset'!$C$21+1),AA53/L53,NA())</f>
        <v>#N/A</v>
      </c>
      <c r="AC53" s="29" t="str">
        <f>IF(A53&lt;('2. Syöttöarvot ja tulokset'!$C$21+1),AC52+C53+Y53-$V$6," ")</f>
        <v xml:space="preserve"> </v>
      </c>
      <c r="AD53" s="20" t="e">
        <f>IF(A53&lt;('2. Syöttöarvot ja tulokset'!$C$21+1),AC53/L53,NA())</f>
        <v>#N/A</v>
      </c>
      <c r="AE53" t="str">
        <f>IF(A53&lt;('2. Syöttöarvot ja tulokset'!$C$21+1),-'2. Syöttöarvot ja tulokset'!$C$122*A53," ")</f>
        <v xml:space="preserve"> </v>
      </c>
      <c r="AF53" t="e">
        <f>IF(A53&lt;('2. Syöttöarvot ja tulokset'!$C$21+1),AE53/1000,NA())</f>
        <v>#N/A</v>
      </c>
    </row>
    <row r="54" spans="1:32" x14ac:dyDescent="0.35">
      <c r="A54">
        <f t="shared" si="0"/>
        <v>49</v>
      </c>
      <c r="B54" t="str">
        <f>IF(A54&lt;('2. Syöttöarvot ja tulokset'!$C$21+1),A54," ")</f>
        <v xml:space="preserve"> </v>
      </c>
      <c r="C54" s="4" t="str">
        <f>IF(A54&lt;('2. Syöttöarvot ja tulokset'!$C$21+1),'2. Syöttöarvot ja tulokset'!$C$99+'2. Syöttöarvot ja tulokset'!$C$101," ")</f>
        <v xml:space="preserve"> </v>
      </c>
      <c r="D54" s="4" t="e">
        <f>IF(A54&lt;('2. Syöttöarvot ja tulokset'!$C$21+1),D53+C54,NA())</f>
        <v>#N/A</v>
      </c>
      <c r="E54" s="4" t="str">
        <f>IF(A54&lt;('2. Syöttöarvot ja tulokset'!$C$21+1),C54/((1+$P$2)^A54)," ")</f>
        <v xml:space="preserve"> </v>
      </c>
      <c r="F54" s="4" t="str">
        <f>IF(B54&lt;('2. Syöttöarvot ja tulokset'!$C$21+1),F53+E54," ")</f>
        <v xml:space="preserve"> </v>
      </c>
      <c r="G54" s="4" t="str">
        <f>IF(A54&lt;('2. Syöttöarvot ja tulokset'!$C$21+1),G53*(1+'2. Syöttöarvot ja tulokset'!$C$46)," ")</f>
        <v xml:space="preserve"> </v>
      </c>
      <c r="H54" s="4" t="str">
        <f>IF(A54&lt;('2. Syöttöarvot ja tulokset'!$C$21+1),H53*(1+'2. Syöttöarvot ja tulokset'!$C$58)," ")</f>
        <v xml:space="preserve"> </v>
      </c>
      <c r="I54" s="4" t="str">
        <f>IF(A54&lt;('2. Syöttöarvot ja tulokset'!$C$21+1),I53*(1+'2. Syöttöarvot ja tulokset'!$C$34)," ")</f>
        <v xml:space="preserve"> </v>
      </c>
      <c r="J54" s="4" t="str">
        <f>IF(A54&lt;('2. Syöttöarvot ja tulokset'!$C$21+1),J53*(1+'2. Syöttöarvot ja tulokset'!$C$68)," ")</f>
        <v xml:space="preserve"> </v>
      </c>
      <c r="K54" s="4" t="e">
        <f>IF(A54&lt;('2. Syöttöarvot ja tulokset'!$C$21+1),K53+(G54+I54+H54+J54),NA())</f>
        <v>#N/A</v>
      </c>
      <c r="L54" s="4" t="e">
        <f>IF(A54&lt;('2. Syöttöarvot ja tulokset'!$C$21+1),L53,NA())</f>
        <v>#N/A</v>
      </c>
      <c r="M54" s="4" t="str">
        <f>IF(A54&lt;('2. Syöttöarvot ja tulokset'!$C$21+1),'2. Syöttöarvot ja tulokset'!$C$75*'2. Syöttöarvot ja tulokset'!$C$73," ")</f>
        <v xml:space="preserve"> </v>
      </c>
      <c r="N54" s="4" t="str">
        <f>IF(A54&lt;('2. Syöttöarvot ja tulokset'!$C$21+1),M54/((1+$P$2)^A54)," ")</f>
        <v xml:space="preserve"> </v>
      </c>
      <c r="O54" s="4" t="str">
        <f>IF(A54&lt;('2. Syöttöarvot ja tulokset'!$C$21+1),'2. Syöttöarvot ja tulokset'!$C$73*'2. Syöttöarvot ja tulokset'!$C$75+O53," ")</f>
        <v xml:space="preserve"> </v>
      </c>
      <c r="P54" s="4" t="str">
        <f>IF(A54&lt;('2. Syöttöarvot ja tulokset'!$C$21+1),(G54+I54+H54+J54)/((1+$P$2)^A54)," ")</f>
        <v xml:space="preserve"> </v>
      </c>
      <c r="Q54" s="4" t="str">
        <f>IF(A54&lt;('2. Syöttöarvot ja tulokset'!$C$21+1),Q53+P54," ")</f>
        <v xml:space="preserve"> </v>
      </c>
      <c r="R54" s="4" t="e">
        <f>IF(A54&lt;('2. Syöttöarvot ja tulokset'!$C$21+1),R53+G54+I54+H54+J54+T54-$V$6,NA())</f>
        <v>#N/A</v>
      </c>
      <c r="S54" s="4" t="str">
        <f>IF(A54&lt;('2. Syöttöarvot ja tulokset'!$C$21+1),'2. Syöttöarvot ja tulokset'!$C$79*(R53)," ")</f>
        <v xml:space="preserve"> </v>
      </c>
      <c r="T54" s="4">
        <f t="shared" si="1"/>
        <v>0</v>
      </c>
      <c r="U54" s="4" t="e">
        <f>IF(A54&lt;('2. Syöttöarvot ja tulokset'!$C$21+1),U53+((G54+I54+H54+J54-$V$6+T54)/((1+$P$2)^A54)),NA())</f>
        <v>#N/A</v>
      </c>
      <c r="V54" s="4" t="str">
        <f>IF(A54&lt;('2. Syöttöarvot ja tulokset'!$C$21+1),V53+('2. Syöttöarvot ja tulokset'!$C$75*'2. Syöttöarvot ja tulokset'!$C$73)," ")</f>
        <v xml:space="preserve"> </v>
      </c>
      <c r="W54" s="4" t="e">
        <f>IF(A54&lt;('2. Syöttöarvot ja tulokset'!$C$21+1),W53+C54+Y54-$V$6,NA())</f>
        <v>#N/A</v>
      </c>
      <c r="X54" s="4" t="str">
        <f>IF(A54&lt;('2. Syöttöarvot ja tulokset'!$C$21+1),'2. Syöttöarvot ja tulokset'!$C$79*(W53)," ")</f>
        <v xml:space="preserve"> </v>
      </c>
      <c r="Y54" s="4">
        <f t="shared" si="2"/>
        <v>0</v>
      </c>
      <c r="Z54" s="4" t="e">
        <f>IF(A54&lt;('2. Syöttöarvot ja tulokset'!$C$21+1),Z53+((C54-$V$6+Y54)/((1+$P$2)^A54)),NA())</f>
        <v>#N/A</v>
      </c>
      <c r="AA54" s="4" t="str">
        <f>IF(A54&lt;('2. Syöttöarvot ja tulokset'!$C$21+1),AA53+G54+I54+H54+T54-$V$6," ")</f>
        <v xml:space="preserve"> </v>
      </c>
      <c r="AB54" s="20" t="e">
        <f>IF(A54&lt;('2. Syöttöarvot ja tulokset'!$C$21+1),AA54/L54,NA())</f>
        <v>#N/A</v>
      </c>
      <c r="AC54" s="29" t="str">
        <f>IF(A54&lt;('2. Syöttöarvot ja tulokset'!$C$21+1),AC53+C54+Y54-$V$6," ")</f>
        <v xml:space="preserve"> </v>
      </c>
      <c r="AD54" s="20" t="e">
        <f>IF(A54&lt;('2. Syöttöarvot ja tulokset'!$C$21+1),AC54/L54,NA())</f>
        <v>#N/A</v>
      </c>
      <c r="AE54" t="str">
        <f>IF(A54&lt;('2. Syöttöarvot ja tulokset'!$C$21+1),-'2. Syöttöarvot ja tulokset'!$C$122*A54," ")</f>
        <v xml:space="preserve"> </v>
      </c>
      <c r="AF54" t="e">
        <f>IF(A54&lt;('2. Syöttöarvot ja tulokset'!$C$21+1),AE54/1000,NA())</f>
        <v>#N/A</v>
      </c>
    </row>
    <row r="55" spans="1:32" x14ac:dyDescent="0.35">
      <c r="A55">
        <f t="shared" si="0"/>
        <v>50</v>
      </c>
      <c r="B55" t="str">
        <f>IF(A55&lt;('2. Syöttöarvot ja tulokset'!$C$21+1),A55," ")</f>
        <v xml:space="preserve"> </v>
      </c>
      <c r="C55" s="4" t="str">
        <f>IF(A55&lt;('2. Syöttöarvot ja tulokset'!$C$21+1),'2. Syöttöarvot ja tulokset'!$C$99+'2. Syöttöarvot ja tulokset'!$C$101," ")</f>
        <v xml:space="preserve"> </v>
      </c>
      <c r="D55" s="4" t="e">
        <f>IF(A55&lt;('2. Syöttöarvot ja tulokset'!$C$21+1),D54+C55,NA())</f>
        <v>#N/A</v>
      </c>
      <c r="E55" s="4" t="str">
        <f>IF(A55&lt;('2. Syöttöarvot ja tulokset'!$C$21+1),C55/((1+$P$2)^A55)," ")</f>
        <v xml:space="preserve"> </v>
      </c>
      <c r="F55" s="4" t="str">
        <f>IF(B55&lt;('2. Syöttöarvot ja tulokset'!$C$21+1),F54+E55," ")</f>
        <v xml:space="preserve"> </v>
      </c>
      <c r="G55" s="4" t="str">
        <f>IF(A55&lt;('2. Syöttöarvot ja tulokset'!$C$21+1),G54*(1+'2. Syöttöarvot ja tulokset'!$C$46)," ")</f>
        <v xml:space="preserve"> </v>
      </c>
      <c r="H55" s="4" t="str">
        <f>IF(A55&lt;('2. Syöttöarvot ja tulokset'!$C$21+1),H54*(1+'2. Syöttöarvot ja tulokset'!$C$58)," ")</f>
        <v xml:space="preserve"> </v>
      </c>
      <c r="I55" s="4" t="str">
        <f>IF(A55&lt;('2. Syöttöarvot ja tulokset'!$C$21+1),I54*(1+'2. Syöttöarvot ja tulokset'!$C$34)," ")</f>
        <v xml:space="preserve"> </v>
      </c>
      <c r="J55" s="4" t="str">
        <f>IF(A55&lt;('2. Syöttöarvot ja tulokset'!$C$21+1),J54*(1+'2. Syöttöarvot ja tulokset'!$C$68)," ")</f>
        <v xml:space="preserve"> </v>
      </c>
      <c r="K55" s="4" t="e">
        <f>IF(A55&lt;('2. Syöttöarvot ja tulokset'!$C$21+1),K54+(G55+I55+H55+J55),NA())</f>
        <v>#N/A</v>
      </c>
      <c r="L55" s="4" t="e">
        <f>IF(A55&lt;('2. Syöttöarvot ja tulokset'!$C$21+1),L54,NA())</f>
        <v>#N/A</v>
      </c>
      <c r="M55" s="4" t="str">
        <f>IF(A55&lt;('2. Syöttöarvot ja tulokset'!$C$21+1),'2. Syöttöarvot ja tulokset'!$C$75*'2. Syöttöarvot ja tulokset'!$C$73," ")</f>
        <v xml:space="preserve"> </v>
      </c>
      <c r="N55" s="4" t="str">
        <f>IF(A55&lt;('2. Syöttöarvot ja tulokset'!$C$21+1),M55/((1+$P$2)^A55)," ")</f>
        <v xml:space="preserve"> </v>
      </c>
      <c r="O55" s="4" t="str">
        <f>IF(A55&lt;('2. Syöttöarvot ja tulokset'!$C$21+1),'2. Syöttöarvot ja tulokset'!$C$73*'2. Syöttöarvot ja tulokset'!$C$75+O54," ")</f>
        <v xml:space="preserve"> </v>
      </c>
      <c r="P55" s="4" t="str">
        <f>IF(A55&lt;('2. Syöttöarvot ja tulokset'!$C$21+1),(G55+I55+H55+J55)/((1+$P$2)^A55)," ")</f>
        <v xml:space="preserve"> </v>
      </c>
      <c r="Q55" s="4" t="str">
        <f>IF(A55&lt;('2. Syöttöarvot ja tulokset'!$C$21+1),Q54+P55," ")</f>
        <v xml:space="preserve"> </v>
      </c>
      <c r="R55" s="4" t="e">
        <f>IF(A55&lt;('2. Syöttöarvot ja tulokset'!$C$21+1),R54+G55+I55+H55+J55+T55-$V$6,NA())</f>
        <v>#N/A</v>
      </c>
      <c r="S55" s="4" t="str">
        <f>IF(A55&lt;('2. Syöttöarvot ja tulokset'!$C$21+1),'2. Syöttöarvot ja tulokset'!$C$79*(R54)," ")</f>
        <v xml:space="preserve"> </v>
      </c>
      <c r="T55" s="4">
        <f t="shared" si="1"/>
        <v>0</v>
      </c>
      <c r="U55" s="4" t="e">
        <f>IF(A55&lt;('2. Syöttöarvot ja tulokset'!$C$21+1),U54+((G55+I55+H55+J55-$V$6+T55)/((1+$P$2)^A55)),NA())</f>
        <v>#N/A</v>
      </c>
      <c r="V55" s="4" t="str">
        <f>IF(A55&lt;('2. Syöttöarvot ja tulokset'!$C$21+1),V54+('2. Syöttöarvot ja tulokset'!$C$75*'2. Syöttöarvot ja tulokset'!$C$73)," ")</f>
        <v xml:space="preserve"> </v>
      </c>
      <c r="W55" s="4" t="e">
        <f>IF(A55&lt;('2. Syöttöarvot ja tulokset'!$C$21+1),W54+C55+Y55-$V$6,NA())</f>
        <v>#N/A</v>
      </c>
      <c r="X55" s="4" t="str">
        <f>IF(A55&lt;('2. Syöttöarvot ja tulokset'!$C$21+1),'2. Syöttöarvot ja tulokset'!$C$79*(W54)," ")</f>
        <v xml:space="preserve"> </v>
      </c>
      <c r="Y55" s="4">
        <f t="shared" si="2"/>
        <v>0</v>
      </c>
      <c r="Z55" s="4" t="e">
        <f>IF(A55&lt;('2. Syöttöarvot ja tulokset'!$C$21+1),Z54+((C55-$V$6+Y55)/((1+$P$2)^A55)),NA())</f>
        <v>#N/A</v>
      </c>
      <c r="AA55" s="4" t="str">
        <f>IF(A55&lt;('2. Syöttöarvot ja tulokset'!$C$21+1),AA54+G55+I55+H55+T55-$V$6," ")</f>
        <v xml:space="preserve"> </v>
      </c>
      <c r="AB55" s="20" t="e">
        <f>IF(A55&lt;('2. Syöttöarvot ja tulokset'!$C$21+1),AA55/L55,NA())</f>
        <v>#N/A</v>
      </c>
      <c r="AC55" s="29" t="str">
        <f>IF(A55&lt;('2. Syöttöarvot ja tulokset'!$C$21+1),AC54+C55+Y55-$V$6," ")</f>
        <v xml:space="preserve"> </v>
      </c>
      <c r="AD55" s="20" t="e">
        <f>IF(A55&lt;('2. Syöttöarvot ja tulokset'!$C$21+1),AC55/L55,NA())</f>
        <v>#N/A</v>
      </c>
      <c r="AE55" t="str">
        <f>IF(A55&lt;('2. Syöttöarvot ja tulokset'!$C$21+1),-'2. Syöttöarvot ja tulokset'!$C$122*A55," ")</f>
        <v xml:space="preserve"> </v>
      </c>
      <c r="AF55" t="e">
        <f>IF(A55&lt;('2. Syöttöarvot ja tulokset'!$C$21+1),AE55/1000,NA())</f>
        <v>#N/A</v>
      </c>
    </row>
    <row r="56" spans="1:32" x14ac:dyDescent="0.35">
      <c r="G56" s="4"/>
      <c r="H56" s="4"/>
      <c r="I56" s="4"/>
      <c r="J56" s="4"/>
      <c r="R56" s="4"/>
    </row>
  </sheetData>
  <sheetProtection sheet="1" objects="1" scenarios="1"/>
  <conditionalFormatting sqref="D6:D55">
    <cfRule type="containsText" dxfId="2" priority="3" operator="containsText" text="#PUUTTUU!">
      <formula>NOT(ISERROR(SEARCH("#PUUTTUU!",D6)))</formula>
    </cfRule>
  </conditionalFormatting>
  <conditionalFormatting sqref="A5:AA6 R56 D8:F55 D7:T7 A7:C55 G8:J56 K8:T55 U7:AA55">
    <cfRule type="containsErrors" dxfId="1" priority="2">
      <formula>ISERROR(A5)</formula>
    </cfRule>
  </conditionalFormatting>
  <conditionalFormatting sqref="A5:AF6 R56 D8:F55 D7:T7 A7:C55 G8:J56 K8:T55 U7:AF55">
    <cfRule type="containsErrors" dxfId="0" priority="1">
      <formula>ISERROR(A5)</formula>
    </cfRule>
  </conditionalFormatting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15"/>
  <sheetViews>
    <sheetView tabSelected="1" zoomScaleNormal="100" workbookViewId="0">
      <selection activeCell="T1" sqref="T1"/>
    </sheetView>
  </sheetViews>
  <sheetFormatPr defaultRowHeight="14.5" x14ac:dyDescent="0.35"/>
  <cols>
    <col min="1" max="1" width="8.7265625" customWidth="1"/>
  </cols>
  <sheetData>
    <row r="1" spans="1:35" s="39" customFormat="1" ht="78" customHeight="1" thickBot="1" x14ac:dyDescent="0.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197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s="39" customFormat="1" ht="26.5" thickBot="1" x14ac:dyDescent="0.65">
      <c r="A2" s="283" t="s">
        <v>136</v>
      </c>
      <c r="B2" s="281"/>
      <c r="C2" s="280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</row>
    <row r="3" spans="1:35" s="39" customFormat="1" ht="15" thickBot="1" x14ac:dyDescent="0.4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</row>
    <row r="4" spans="1:35" ht="19" thickBot="1" x14ac:dyDescent="0.4">
      <c r="A4" s="77" t="s">
        <v>137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2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</row>
    <row r="5" spans="1:35" ht="15" thickBot="1" x14ac:dyDescent="0.4">
      <c r="A5" s="208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</row>
    <row r="6" spans="1:35" ht="18.5" x14ac:dyDescent="0.35">
      <c r="A6" s="79" t="s">
        <v>138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69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</row>
    <row r="7" spans="1:35" s="39" customFormat="1" x14ac:dyDescent="0.3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70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</row>
    <row r="8" spans="1:35" x14ac:dyDescent="0.35">
      <c r="A8" s="101" t="s">
        <v>139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70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</row>
    <row r="9" spans="1:35" s="39" customFormat="1" x14ac:dyDescent="0.35">
      <c r="A9" s="10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70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</row>
    <row r="10" spans="1:35" x14ac:dyDescent="0.35">
      <c r="A10" s="101" t="s">
        <v>140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70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s="39" customFormat="1" x14ac:dyDescent="0.35">
      <c r="A11" s="10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7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s="39" customFormat="1" x14ac:dyDescent="0.35">
      <c r="A12" s="98" t="s">
        <v>141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70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s="39" customFormat="1" x14ac:dyDescent="0.35">
      <c r="A13" s="98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70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</row>
    <row r="14" spans="1:35" s="39" customFormat="1" x14ac:dyDescent="0.35">
      <c r="A14" s="98" t="s">
        <v>142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70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spans="1:35" s="39" customFormat="1" x14ac:dyDescent="0.35">
      <c r="A15" s="98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70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</row>
    <row r="16" spans="1:35" s="39" customFormat="1" x14ac:dyDescent="0.35">
      <c r="A16" s="146" t="s">
        <v>143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70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</row>
    <row r="17" spans="1:35" x14ac:dyDescent="0.35">
      <c r="A17" s="84" t="s">
        <v>144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0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</row>
    <row r="18" spans="1:35" ht="16" customHeight="1" x14ac:dyDescent="0.35">
      <c r="A18" s="8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70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</row>
    <row r="19" spans="1:35" x14ac:dyDescent="0.35">
      <c r="A19" s="98" t="s">
        <v>145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70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</row>
    <row r="20" spans="1:35" x14ac:dyDescent="0.35">
      <c r="A20" s="84" t="s">
        <v>146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70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1:35" x14ac:dyDescent="0.35">
      <c r="A21" s="8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70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1:35" x14ac:dyDescent="0.35">
      <c r="A22" s="84" t="s">
        <v>147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70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</row>
    <row r="23" spans="1:35" x14ac:dyDescent="0.35">
      <c r="A23" s="84" t="s">
        <v>148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70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</row>
    <row r="24" spans="1:35" x14ac:dyDescent="0.35">
      <c r="A24" s="84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70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</row>
    <row r="25" spans="1:35" x14ac:dyDescent="0.35">
      <c r="A25" s="98" t="s">
        <v>149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70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</row>
    <row r="26" spans="1:35" x14ac:dyDescent="0.35">
      <c r="A26" s="84"/>
      <c r="B26" s="82"/>
      <c r="C26" s="82"/>
      <c r="D26" s="82"/>
      <c r="E26" s="82"/>
      <c r="F26" s="82"/>
      <c r="G26" s="82"/>
      <c r="H26" s="82"/>
      <c r="I26" s="82"/>
      <c r="J26" s="148"/>
      <c r="K26" s="82"/>
      <c r="L26" s="82"/>
      <c r="M26" s="82"/>
      <c r="N26" s="82"/>
      <c r="O26" s="82"/>
      <c r="P26" s="82"/>
      <c r="Q26" s="70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</row>
    <row r="27" spans="1:35" x14ac:dyDescent="0.35">
      <c r="A27" s="84" t="s">
        <v>151</v>
      </c>
      <c r="B27" s="82"/>
      <c r="C27" s="82"/>
      <c r="D27" s="82"/>
      <c r="E27" s="82"/>
      <c r="F27" s="82"/>
      <c r="G27" s="82"/>
      <c r="H27" s="82"/>
      <c r="I27" s="82"/>
      <c r="J27" s="148"/>
      <c r="K27" s="82"/>
      <c r="L27" s="82"/>
      <c r="M27" s="82"/>
      <c r="N27" s="82"/>
      <c r="O27" s="82"/>
      <c r="P27" s="82"/>
      <c r="Q27" s="70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</row>
    <row r="28" spans="1:35" x14ac:dyDescent="0.35">
      <c r="A28" s="84" t="s">
        <v>150</v>
      </c>
      <c r="B28" s="82"/>
      <c r="C28" s="82"/>
      <c r="D28" s="82"/>
      <c r="E28" s="82"/>
      <c r="F28" s="82"/>
      <c r="G28" s="82"/>
      <c r="H28" s="82"/>
      <c r="I28" s="82"/>
      <c r="J28" s="148"/>
      <c r="K28" s="82"/>
      <c r="L28" s="82"/>
      <c r="M28" s="82"/>
      <c r="N28" s="82"/>
      <c r="O28" s="82"/>
      <c r="P28" s="82"/>
      <c r="Q28" s="70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</row>
    <row r="29" spans="1:35" s="39" customFormat="1" x14ac:dyDescent="0.35">
      <c r="A29" s="84"/>
      <c r="B29" s="82"/>
      <c r="C29" s="82"/>
      <c r="D29" s="82"/>
      <c r="E29" s="82"/>
      <c r="F29" s="82"/>
      <c r="G29" s="82"/>
      <c r="H29" s="82"/>
      <c r="I29" s="82"/>
      <c r="J29" s="148"/>
      <c r="K29" s="82"/>
      <c r="L29" s="82"/>
      <c r="M29" s="82"/>
      <c r="N29" s="82"/>
      <c r="O29" s="82"/>
      <c r="P29" s="82"/>
      <c r="Q29" s="70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</row>
    <row r="30" spans="1:35" s="39" customFormat="1" x14ac:dyDescent="0.35">
      <c r="A30" s="84" t="s">
        <v>152</v>
      </c>
      <c r="B30" s="82"/>
      <c r="C30" s="82"/>
      <c r="D30" s="82"/>
      <c r="E30" s="82"/>
      <c r="F30" s="82"/>
      <c r="G30" s="82"/>
      <c r="H30" s="82"/>
      <c r="I30" s="82"/>
      <c r="J30" s="148"/>
      <c r="K30" s="82"/>
      <c r="L30" s="82"/>
      <c r="M30" s="82"/>
      <c r="N30" s="82"/>
      <c r="O30" s="82"/>
      <c r="P30" s="82"/>
      <c r="Q30" s="70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</row>
    <row r="31" spans="1:35" s="39" customFormat="1" x14ac:dyDescent="0.35">
      <c r="A31" s="84"/>
      <c r="B31" s="82"/>
      <c r="C31" s="82"/>
      <c r="D31" s="82"/>
      <c r="E31" s="82"/>
      <c r="F31" s="82"/>
      <c r="G31" s="82"/>
      <c r="H31" s="82"/>
      <c r="I31" s="82"/>
      <c r="J31" s="148"/>
      <c r="K31" s="82"/>
      <c r="L31" s="82"/>
      <c r="M31" s="82"/>
      <c r="N31" s="82"/>
      <c r="O31" s="82"/>
      <c r="P31" s="82"/>
      <c r="Q31" s="70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</row>
    <row r="32" spans="1:35" s="39" customFormat="1" x14ac:dyDescent="0.35">
      <c r="A32" s="98" t="s">
        <v>279</v>
      </c>
      <c r="B32" s="82"/>
      <c r="C32" s="82"/>
      <c r="D32" s="82"/>
      <c r="E32" s="82"/>
      <c r="F32" s="82"/>
      <c r="G32" s="82"/>
      <c r="H32" s="82"/>
      <c r="I32" s="82"/>
      <c r="J32" s="100"/>
      <c r="K32" s="82"/>
      <c r="L32" s="82"/>
      <c r="M32" s="82"/>
      <c r="N32" s="82"/>
      <c r="O32" s="82"/>
      <c r="P32" s="82"/>
      <c r="Q32" s="70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</row>
    <row r="33" spans="1:35" s="39" customFormat="1" x14ac:dyDescent="0.35">
      <c r="A33" s="84" t="s">
        <v>280</v>
      </c>
      <c r="B33" s="82"/>
      <c r="C33" s="82"/>
      <c r="D33" s="82"/>
      <c r="E33" s="82"/>
      <c r="F33" s="82"/>
      <c r="G33" s="82"/>
      <c r="H33" s="82"/>
      <c r="I33" s="82"/>
      <c r="J33" s="100"/>
      <c r="K33" s="82"/>
      <c r="L33" s="82"/>
      <c r="M33" s="82"/>
      <c r="N33" s="82"/>
      <c r="O33" s="82"/>
      <c r="P33" s="82"/>
      <c r="Q33" s="7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</row>
    <row r="34" spans="1:35" s="39" customFormat="1" x14ac:dyDescent="0.35">
      <c r="A34" s="84" t="s">
        <v>281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70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</row>
    <row r="35" spans="1:35" s="39" customFormat="1" x14ac:dyDescent="0.35">
      <c r="A35" s="84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70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</row>
    <row r="36" spans="1:35" x14ac:dyDescent="0.35">
      <c r="A36" s="147" t="s">
        <v>153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70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</row>
    <row r="37" spans="1:35" x14ac:dyDescent="0.35">
      <c r="A37" s="84" t="s">
        <v>154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70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</row>
    <row r="38" spans="1:35" x14ac:dyDescent="0.35">
      <c r="A38" s="148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70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</row>
    <row r="39" spans="1:35" x14ac:dyDescent="0.35">
      <c r="A39" s="84" t="s">
        <v>282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70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</row>
    <row r="40" spans="1:35" x14ac:dyDescent="0.35">
      <c r="A40" s="8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70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</row>
    <row r="41" spans="1:35" x14ac:dyDescent="0.35">
      <c r="A41" s="84" t="s">
        <v>155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70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</row>
    <row r="42" spans="1:35" x14ac:dyDescent="0.35">
      <c r="A42" s="148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70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</row>
    <row r="43" spans="1:35" x14ac:dyDescent="0.35">
      <c r="A43" s="84" t="s">
        <v>156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70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</row>
    <row r="44" spans="1:35" x14ac:dyDescent="0.35">
      <c r="A44" s="84" t="s">
        <v>157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70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</row>
    <row r="45" spans="1:35" s="39" customFormat="1" x14ac:dyDescent="0.35">
      <c r="A45" s="148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70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</row>
    <row r="46" spans="1:35" s="39" customFormat="1" x14ac:dyDescent="0.35">
      <c r="A46" s="84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70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</row>
    <row r="47" spans="1:35" s="39" customFormat="1" x14ac:dyDescent="0.35">
      <c r="A47" s="146" t="s">
        <v>158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70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</row>
    <row r="48" spans="1:35" x14ac:dyDescent="0.35">
      <c r="A48" s="84" t="s">
        <v>159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70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</row>
    <row r="49" spans="1:35" x14ac:dyDescent="0.35">
      <c r="A49" s="83" t="s">
        <v>160</v>
      </c>
      <c r="B49" s="148"/>
      <c r="C49" s="82"/>
      <c r="D49" s="82"/>
      <c r="E49" s="82"/>
      <c r="F49" s="148"/>
      <c r="G49" s="82"/>
      <c r="H49" s="82"/>
      <c r="I49" s="148"/>
      <c r="J49" s="148"/>
      <c r="K49" s="102" t="s">
        <v>283</v>
      </c>
      <c r="L49" s="82"/>
      <c r="M49" s="82"/>
      <c r="N49" s="82"/>
      <c r="O49" s="82"/>
      <c r="P49" s="82"/>
      <c r="Q49" s="70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</row>
    <row r="50" spans="1:35" x14ac:dyDescent="0.35">
      <c r="A50" s="99" t="s">
        <v>286</v>
      </c>
      <c r="B50" s="7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70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</row>
    <row r="51" spans="1:35" x14ac:dyDescent="0.35">
      <c r="A51" s="99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70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</row>
    <row r="52" spans="1:35" x14ac:dyDescent="0.35">
      <c r="A52" s="84" t="s">
        <v>284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70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</row>
    <row r="53" spans="1:35" x14ac:dyDescent="0.35">
      <c r="A53" s="83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70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</row>
    <row r="54" spans="1:35" x14ac:dyDescent="0.35">
      <c r="A54" s="84"/>
      <c r="B54" s="100" t="s">
        <v>287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70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</row>
    <row r="55" spans="1:35" s="39" customFormat="1" ht="15" thickBot="1" x14ac:dyDescent="0.4">
      <c r="A55" s="225"/>
      <c r="B55" s="226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8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</row>
    <row r="56" spans="1:35" ht="21.5" thickBot="1" x14ac:dyDescent="0.4">
      <c r="A56" s="224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</row>
    <row r="57" spans="1:35" ht="21" x14ac:dyDescent="0.35">
      <c r="A57" s="85" t="s">
        <v>161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63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</row>
    <row r="58" spans="1:35" s="39" customFormat="1" ht="21" x14ac:dyDescent="0.3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64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</row>
    <row r="59" spans="1:35" x14ac:dyDescent="0.35">
      <c r="A59" s="89" t="s">
        <v>162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64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</row>
    <row r="60" spans="1:35" x14ac:dyDescent="0.35">
      <c r="A60" s="89" t="s">
        <v>163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64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</row>
    <row r="61" spans="1:35" x14ac:dyDescent="0.35">
      <c r="A61" s="90" t="s">
        <v>236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64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</row>
    <row r="62" spans="1:35" s="39" customFormat="1" x14ac:dyDescent="0.35">
      <c r="A62" s="90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64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</row>
    <row r="63" spans="1:35" s="39" customFormat="1" x14ac:dyDescent="0.35">
      <c r="A63" s="220" t="s">
        <v>165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64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</row>
    <row r="64" spans="1:35" s="39" customFormat="1" x14ac:dyDescent="0.35">
      <c r="A64" s="90" t="s">
        <v>166</v>
      </c>
      <c r="B64" s="88"/>
      <c r="C64" s="222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64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</row>
    <row r="65" spans="1:35" x14ac:dyDescent="0.35">
      <c r="A65" s="222" t="s">
        <v>135</v>
      </c>
      <c r="B65" s="223" t="s">
        <v>164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64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</row>
    <row r="66" spans="1:35" s="39" customFormat="1" x14ac:dyDescent="0.35">
      <c r="A66" s="90"/>
      <c r="B66" s="222"/>
      <c r="C66" s="222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64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</row>
    <row r="67" spans="1:35" x14ac:dyDescent="0.35">
      <c r="A67" s="220" t="s">
        <v>167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64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</row>
    <row r="68" spans="1:35" x14ac:dyDescent="0.35">
      <c r="A68" s="90" t="s">
        <v>168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64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</row>
    <row r="69" spans="1:35" s="39" customFormat="1" x14ac:dyDescent="0.35">
      <c r="A69" s="222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64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</row>
    <row r="70" spans="1:35" s="39" customFormat="1" x14ac:dyDescent="0.35">
      <c r="A70" s="221" t="s">
        <v>169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64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</row>
    <row r="71" spans="1:35" s="39" customFormat="1" x14ac:dyDescent="0.35">
      <c r="A71" s="90" t="s">
        <v>170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64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</row>
    <row r="72" spans="1:35" x14ac:dyDescent="0.35">
      <c r="A72" s="90" t="s">
        <v>171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64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</row>
    <row r="73" spans="1:35" x14ac:dyDescent="0.35">
      <c r="A73" s="265" t="s">
        <v>172</v>
      </c>
      <c r="B73" s="266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64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</row>
    <row r="74" spans="1:35" s="39" customFormat="1" ht="15" thickBot="1" x14ac:dyDescent="0.4">
      <c r="A74" s="97" t="s">
        <v>173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91"/>
      <c r="N74" s="91"/>
      <c r="O74" s="91"/>
      <c r="P74" s="91"/>
      <c r="Q74" s="65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</row>
    <row r="75" spans="1:35" ht="15" thickBot="1" x14ac:dyDescent="0.4"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</row>
    <row r="76" spans="1:35" ht="21" x14ac:dyDescent="0.35">
      <c r="A76" s="92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66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</row>
    <row r="77" spans="1:35" ht="21" x14ac:dyDescent="0.35">
      <c r="A77" s="94" t="s">
        <v>288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67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</row>
    <row r="78" spans="1:35" x14ac:dyDescent="0.35">
      <c r="A78" s="75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67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</row>
    <row r="79" spans="1:35" x14ac:dyDescent="0.35">
      <c r="A79" s="95" t="s">
        <v>174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67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</row>
    <row r="80" spans="1:35" x14ac:dyDescent="0.35">
      <c r="A80" s="95" t="s">
        <v>175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67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</row>
    <row r="81" spans="1:35" s="23" customFormat="1" x14ac:dyDescent="0.35">
      <c r="A81" s="95" t="s">
        <v>176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4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</row>
    <row r="82" spans="1:35" x14ac:dyDescent="0.35">
      <c r="A82" s="95" t="s">
        <v>177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67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</row>
    <row r="83" spans="1:35" x14ac:dyDescent="0.35">
      <c r="A83" s="95" t="s">
        <v>178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67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</row>
    <row r="84" spans="1:35" x14ac:dyDescent="0.35">
      <c r="A84" s="75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67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</row>
    <row r="85" spans="1:35" x14ac:dyDescent="0.35">
      <c r="A85" s="75" t="s">
        <v>179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67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</row>
    <row r="86" spans="1:35" ht="16" thickBot="1" x14ac:dyDescent="0.4">
      <c r="A86" s="96" t="s">
        <v>289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68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</row>
    <row r="87" spans="1:35" s="39" customFormat="1" ht="15" thickBot="1" x14ac:dyDescent="0.4">
      <c r="A87" s="153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</row>
    <row r="88" spans="1:35" ht="21" x14ac:dyDescent="0.5">
      <c r="A88" s="276" t="s">
        <v>290</v>
      </c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8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</row>
    <row r="89" spans="1:35" s="39" customFormat="1" x14ac:dyDescent="0.35">
      <c r="A89" s="269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</row>
    <row r="90" spans="1:35" s="39" customFormat="1" x14ac:dyDescent="0.35">
      <c r="A90" s="269" t="s">
        <v>180</v>
      </c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</row>
    <row r="91" spans="1:35" s="39" customFormat="1" x14ac:dyDescent="0.35">
      <c r="A91" s="272" t="s">
        <v>186</v>
      </c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</row>
    <row r="92" spans="1:35" s="39" customFormat="1" x14ac:dyDescent="0.35">
      <c r="A92" s="272" t="s">
        <v>187</v>
      </c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</row>
    <row r="93" spans="1:35" s="39" customFormat="1" x14ac:dyDescent="0.35">
      <c r="A93" s="272" t="s">
        <v>188</v>
      </c>
      <c r="B93" s="270"/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</row>
    <row r="94" spans="1:35" s="39" customFormat="1" x14ac:dyDescent="0.35">
      <c r="A94" s="277"/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</row>
    <row r="95" spans="1:35" s="39" customFormat="1" x14ac:dyDescent="0.35">
      <c r="A95" s="269" t="s">
        <v>184</v>
      </c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</row>
    <row r="96" spans="1:35" s="39" customFormat="1" x14ac:dyDescent="0.35">
      <c r="A96" s="277" t="s">
        <v>291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</row>
    <row r="97" spans="1:35" s="39" customFormat="1" x14ac:dyDescent="0.35">
      <c r="A97" s="273" t="s">
        <v>292</v>
      </c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</row>
    <row r="98" spans="1:35" s="39" customFormat="1" x14ac:dyDescent="0.35">
      <c r="A98" s="273" t="s">
        <v>293</v>
      </c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</row>
    <row r="99" spans="1:35" s="39" customFormat="1" x14ac:dyDescent="0.35">
      <c r="A99" s="273" t="s">
        <v>185</v>
      </c>
      <c r="B99" s="270"/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</row>
    <row r="100" spans="1:35" s="39" customFormat="1" x14ac:dyDescent="0.35">
      <c r="A100" s="277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</row>
    <row r="101" spans="1:35" s="39" customFormat="1" x14ac:dyDescent="0.35">
      <c r="A101" s="269" t="s">
        <v>183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</row>
    <row r="102" spans="1:35" s="39" customFormat="1" x14ac:dyDescent="0.35">
      <c r="A102" s="272" t="s">
        <v>295</v>
      </c>
      <c r="B102" s="270"/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</row>
    <row r="103" spans="1:35" s="39" customFormat="1" x14ac:dyDescent="0.35">
      <c r="A103" s="277"/>
      <c r="B103" s="270"/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</row>
    <row r="104" spans="1:35" s="39" customFormat="1" x14ac:dyDescent="0.35">
      <c r="A104" s="269" t="s">
        <v>181</v>
      </c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</row>
    <row r="105" spans="1:35" s="39" customFormat="1" x14ac:dyDescent="0.35">
      <c r="A105" s="273" t="s">
        <v>182</v>
      </c>
      <c r="B105" s="270"/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</row>
    <row r="106" spans="1:35" s="39" customFormat="1" x14ac:dyDescent="0.35">
      <c r="A106" s="273"/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</row>
    <row r="107" spans="1:35" s="39" customFormat="1" x14ac:dyDescent="0.35">
      <c r="A107" s="269" t="s">
        <v>189</v>
      </c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</row>
    <row r="108" spans="1:35" s="39" customFormat="1" x14ac:dyDescent="0.35">
      <c r="A108" s="273" t="s">
        <v>190</v>
      </c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</row>
    <row r="109" spans="1:35" ht="15" thickBot="1" x14ac:dyDescent="0.4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5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</row>
    <row r="110" spans="1:35" ht="102.75" customHeight="1" x14ac:dyDescent="0.35">
      <c r="A110" s="290" t="s">
        <v>191</v>
      </c>
      <c r="B110" s="291"/>
      <c r="C110" s="291"/>
      <c r="D110" s="291"/>
      <c r="E110" s="291"/>
      <c r="F110" s="291"/>
      <c r="G110" s="291"/>
      <c r="H110" s="29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</row>
    <row r="111" spans="1:35" x14ac:dyDescent="0.35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</row>
    <row r="112" spans="1:35" x14ac:dyDescent="0.35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</row>
    <row r="113" spans="1:35" x14ac:dyDescent="0.35">
      <c r="A113" s="151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</row>
    <row r="114" spans="1:35" x14ac:dyDescent="0.35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</row>
    <row r="115" spans="1:35" x14ac:dyDescent="0.35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</row>
  </sheetData>
  <sheetProtection sheet="1" objects="1" scenarios="1"/>
  <mergeCells count="1">
    <mergeCell ref="A110:H110"/>
  </mergeCells>
  <pageMargins left="0.7" right="0.7" top="0.75" bottom="0.75" header="0.3" footer="0.3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pageSetUpPr fitToPage="1"/>
  </sheetPr>
  <dimension ref="A1:BP222"/>
  <sheetViews>
    <sheetView zoomScaleNormal="100" workbookViewId="0">
      <selection activeCell="C5" sqref="C5"/>
    </sheetView>
  </sheetViews>
  <sheetFormatPr defaultRowHeight="14.5" x14ac:dyDescent="0.35"/>
  <cols>
    <col min="1" max="1" width="68.6328125" style="104" customWidth="1"/>
    <col min="2" max="2" width="44.1796875" style="104" customWidth="1"/>
    <col min="3" max="3" width="43.1796875" style="104" customWidth="1"/>
    <col min="4" max="4" width="3.26953125" style="104" customWidth="1"/>
    <col min="5" max="5" width="5" style="104" bestFit="1" customWidth="1"/>
    <col min="6" max="6" width="31.7265625" customWidth="1"/>
    <col min="7" max="7" width="2.54296875" customWidth="1"/>
    <col min="8" max="8" width="27.54296875" customWidth="1"/>
    <col min="9" max="9" width="2.26953125" customWidth="1"/>
    <col min="10" max="10" width="32.453125" customWidth="1"/>
    <col min="11" max="11" width="1.81640625" customWidth="1"/>
    <col min="12" max="12" width="17.7265625" bestFit="1" customWidth="1"/>
    <col min="13" max="13" width="5.81640625" customWidth="1"/>
    <col min="14" max="14" width="6.1796875" customWidth="1"/>
    <col min="15" max="15" width="6.54296875" customWidth="1"/>
  </cols>
  <sheetData>
    <row r="1" spans="1:68" s="39" customFormat="1" x14ac:dyDescent="0.35">
      <c r="A1" s="145"/>
      <c r="B1" s="145"/>
      <c r="C1" s="145"/>
      <c r="D1" s="145"/>
      <c r="E1" s="145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</row>
    <row r="2" spans="1:68" s="39" customFormat="1" x14ac:dyDescent="0.35">
      <c r="A2" s="145"/>
      <c r="B2" s="145"/>
      <c r="C2" s="145"/>
      <c r="D2" s="145"/>
      <c r="E2" s="145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</row>
    <row r="3" spans="1:68" s="39" customFormat="1" ht="47" customHeight="1" thickBot="1" x14ac:dyDescent="0.4">
      <c r="A3" s="145"/>
      <c r="B3" s="145"/>
      <c r="C3" s="145"/>
      <c r="D3" s="145"/>
      <c r="E3" s="145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</row>
    <row r="4" spans="1:68" s="39" customFormat="1" ht="22" customHeight="1" thickBot="1" x14ac:dyDescent="0.5">
      <c r="A4" s="256" t="s">
        <v>192</v>
      </c>
      <c r="B4" s="145"/>
      <c r="C4" s="145"/>
      <c r="D4" s="145"/>
      <c r="E4" s="145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</row>
    <row r="5" spans="1:68" s="39" customFormat="1" ht="16" thickBot="1" x14ac:dyDescent="0.4">
      <c r="A5" s="261" t="s">
        <v>193</v>
      </c>
      <c r="B5" s="263"/>
      <c r="D5" s="152"/>
      <c r="E5" s="152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</row>
    <row r="6" spans="1:68" s="39" customFormat="1" ht="16" thickBot="1" x14ac:dyDescent="0.4">
      <c r="A6" s="259" t="s">
        <v>194</v>
      </c>
      <c r="B6" s="231"/>
      <c r="C6" s="168"/>
      <c r="D6" s="152"/>
      <c r="E6" s="152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</row>
    <row r="7" spans="1:68" s="39" customFormat="1" ht="16" thickBot="1" x14ac:dyDescent="0.4">
      <c r="A7" s="255"/>
      <c r="B7" s="23"/>
      <c r="C7" s="151"/>
      <c r="D7" s="152"/>
      <c r="E7" s="152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</row>
    <row r="8" spans="1:68" s="39" customFormat="1" ht="16" thickBot="1" x14ac:dyDescent="0.4">
      <c r="A8" s="259" t="s">
        <v>195</v>
      </c>
      <c r="B8" s="229"/>
      <c r="C8" s="151"/>
      <c r="D8" s="152"/>
      <c r="E8" s="152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</row>
    <row r="9" spans="1:68" s="39" customFormat="1" ht="16" thickBot="1" x14ac:dyDescent="0.4">
      <c r="A9" s="260" t="s">
        <v>196</v>
      </c>
      <c r="B9" s="229" t="s">
        <v>264</v>
      </c>
      <c r="C9" s="151"/>
      <c r="D9" s="152"/>
      <c r="E9" s="152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</row>
    <row r="10" spans="1:68" s="39" customFormat="1" ht="16" thickBot="1" x14ac:dyDescent="0.4">
      <c r="A10" s="257" t="s">
        <v>197</v>
      </c>
      <c r="B10" s="229"/>
      <c r="C10" s="151"/>
      <c r="D10" s="152"/>
      <c r="E10" s="152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</row>
    <row r="11" spans="1:68" s="39" customFormat="1" ht="16" thickBot="1" x14ac:dyDescent="0.4">
      <c r="A11" s="11"/>
      <c r="B11" s="217"/>
      <c r="C11" s="168"/>
      <c r="D11" s="152"/>
      <c r="E11" s="152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</row>
    <row r="12" spans="1:68" s="39" customFormat="1" ht="16" thickBot="1" x14ac:dyDescent="0.4">
      <c r="A12" s="262" t="s">
        <v>198</v>
      </c>
      <c r="B12" s="217"/>
      <c r="C12" s="168"/>
      <c r="D12" s="152"/>
      <c r="E12" s="152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</row>
    <row r="13" spans="1:68" s="39" customFormat="1" ht="16" thickBot="1" x14ac:dyDescent="0.4">
      <c r="A13" s="258" t="s">
        <v>199</v>
      </c>
      <c r="B13" s="219"/>
      <c r="C13" s="168"/>
      <c r="D13" s="152"/>
      <c r="E13" s="152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</row>
    <row r="14" spans="1:68" s="39" customFormat="1" ht="16" thickBot="1" x14ac:dyDescent="0.4">
      <c r="A14" s="258" t="s">
        <v>200</v>
      </c>
      <c r="B14" s="229"/>
      <c r="C14" s="168"/>
      <c r="D14" s="152"/>
      <c r="E14" s="152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</row>
    <row r="15" spans="1:68" s="39" customFormat="1" ht="16" thickBot="1" x14ac:dyDescent="0.4">
      <c r="A15" s="258" t="s">
        <v>201</v>
      </c>
      <c r="B15" s="230"/>
      <c r="C15" s="168"/>
      <c r="D15" s="152"/>
      <c r="E15" s="152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</row>
    <row r="16" spans="1:68" s="39" customFormat="1" ht="15" thickBot="1" x14ac:dyDescent="0.4">
      <c r="A16" s="216"/>
      <c r="B16" s="145"/>
      <c r="C16" s="145"/>
      <c r="D16" s="145"/>
      <c r="E16" s="145"/>
      <c r="F16" s="151"/>
      <c r="G16" s="151"/>
      <c r="H16" s="151"/>
      <c r="I16" s="151"/>
      <c r="J16" s="153"/>
      <c r="K16" s="151"/>
      <c r="L16" s="153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</row>
    <row r="17" spans="1:68" ht="22" customHeight="1" thickBot="1" x14ac:dyDescent="0.55000000000000004">
      <c r="A17" s="105" t="s">
        <v>294</v>
      </c>
      <c r="B17" s="210"/>
      <c r="C17" s="211"/>
      <c r="D17" s="145"/>
      <c r="E17" s="145"/>
      <c r="F17" s="153"/>
      <c r="G17" s="151"/>
      <c r="H17" s="153"/>
      <c r="I17" s="151"/>
      <c r="J17" s="153"/>
      <c r="K17" s="154"/>
      <c r="L17" s="153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</row>
    <row r="18" spans="1:68" s="39" customFormat="1" ht="15.65" customHeight="1" thickBot="1" x14ac:dyDescent="0.55000000000000004">
      <c r="A18" s="106"/>
      <c r="B18" s="173"/>
      <c r="C18" s="185"/>
      <c r="D18" s="145"/>
      <c r="E18" s="145"/>
      <c r="F18" s="153"/>
      <c r="G18" s="151"/>
      <c r="H18" s="153"/>
      <c r="I18" s="151"/>
      <c r="J18" s="153"/>
      <c r="K18" s="154"/>
      <c r="L18" s="153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</row>
    <row r="19" spans="1:68" ht="17.149999999999999" customHeight="1" thickBot="1" x14ac:dyDescent="0.5">
      <c r="A19" s="107" t="s">
        <v>202</v>
      </c>
      <c r="B19" s="59"/>
      <c r="C19" s="59"/>
      <c r="D19" s="155"/>
      <c r="E19" s="155"/>
      <c r="F19" s="153"/>
      <c r="G19" s="154"/>
      <c r="H19" s="153"/>
      <c r="I19" s="151"/>
      <c r="J19" s="153"/>
      <c r="K19" s="151"/>
      <c r="L19" s="153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</row>
    <row r="20" spans="1:68" s="39" customFormat="1" ht="17.149999999999999" customHeight="1" thickBot="1" x14ac:dyDescent="0.5">
      <c r="A20" s="186"/>
      <c r="B20" s="246"/>
      <c r="C20" s="247"/>
      <c r="D20" s="155"/>
      <c r="E20" s="155"/>
      <c r="F20" s="153"/>
      <c r="G20" s="154"/>
      <c r="H20" s="153"/>
      <c r="I20" s="151"/>
      <c r="J20" s="153"/>
      <c r="K20" s="151"/>
      <c r="L20" s="153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</row>
    <row r="21" spans="1:68" s="39" customFormat="1" ht="17.149999999999999" customHeight="1" thickBot="1" x14ac:dyDescent="0.4">
      <c r="A21" s="122" t="s">
        <v>203</v>
      </c>
      <c r="B21" s="43"/>
      <c r="C21" s="43"/>
      <c r="D21" s="155"/>
      <c r="E21" s="155"/>
      <c r="F21" s="153"/>
      <c r="G21" s="154"/>
      <c r="H21" s="153"/>
      <c r="I21" s="151"/>
      <c r="J21" s="153"/>
      <c r="K21" s="151"/>
      <c r="L21" s="15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</row>
    <row r="22" spans="1:68" s="39" customFormat="1" ht="17.149999999999999" customHeight="1" thickBot="1" x14ac:dyDescent="0.5">
      <c r="A22" s="186"/>
      <c r="B22" s="246"/>
      <c r="C22" s="247"/>
      <c r="D22" s="155"/>
      <c r="E22" s="155"/>
      <c r="F22" s="153"/>
      <c r="G22" s="154"/>
      <c r="H22" s="153"/>
      <c r="I22" s="151"/>
      <c r="J22" s="153"/>
      <c r="K22" s="151"/>
      <c r="L22" s="153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</row>
    <row r="23" spans="1:68" s="39" customFormat="1" ht="17.149999999999999" customHeight="1" thickBot="1" x14ac:dyDescent="0.5">
      <c r="A23" s="150" t="s">
        <v>143</v>
      </c>
      <c r="B23" s="242">
        <f>B19</f>
        <v>0</v>
      </c>
      <c r="C23" s="242">
        <f>C19</f>
        <v>0</v>
      </c>
      <c r="D23" s="155"/>
      <c r="E23" s="155"/>
      <c r="F23" s="153"/>
      <c r="G23" s="154"/>
      <c r="H23" s="153"/>
      <c r="I23" s="151"/>
      <c r="J23" s="153"/>
      <c r="K23" s="151"/>
      <c r="L23" s="153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</row>
    <row r="24" spans="1:68" s="39" customFormat="1" ht="17.149999999999999" customHeight="1" thickBot="1" x14ac:dyDescent="0.4">
      <c r="A24" s="172"/>
      <c r="B24" s="142"/>
      <c r="C24" s="171"/>
      <c r="D24" s="155"/>
      <c r="E24" s="155"/>
      <c r="F24" s="153"/>
      <c r="G24" s="154"/>
      <c r="H24" s="153"/>
      <c r="I24" s="151"/>
      <c r="J24" s="153"/>
      <c r="K24" s="151"/>
      <c r="L24" s="153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</row>
    <row r="25" spans="1:68" s="39" customFormat="1" ht="17.149999999999999" customHeight="1" thickBot="1" x14ac:dyDescent="0.4">
      <c r="A25" s="108" t="s">
        <v>204</v>
      </c>
      <c r="B25" s="248">
        <f>B19</f>
        <v>0</v>
      </c>
      <c r="C25" s="248">
        <f>C19</f>
        <v>0</v>
      </c>
      <c r="D25" s="155"/>
      <c r="E25" s="155"/>
      <c r="F25" s="153"/>
      <c r="G25" s="154"/>
      <c r="H25" s="153"/>
      <c r="I25" s="151"/>
      <c r="J25" s="153"/>
      <c r="K25" s="151"/>
      <c r="L25" s="153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</row>
    <row r="26" spans="1:68" ht="15" thickBot="1" x14ac:dyDescent="0.4">
      <c r="A26" s="109" t="s">
        <v>208</v>
      </c>
      <c r="B26" s="49"/>
      <c r="C26" s="53"/>
      <c r="D26" s="145"/>
      <c r="E26" s="145"/>
      <c r="F26" s="151"/>
      <c r="G26" s="154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</row>
    <row r="27" spans="1:68" ht="15" thickBot="1" x14ac:dyDescent="0.4">
      <c r="A27" s="170"/>
      <c r="B27" s="142"/>
      <c r="C27" s="171"/>
      <c r="D27" s="145"/>
      <c r="E27" s="145"/>
      <c r="F27" s="149"/>
      <c r="G27" s="149"/>
      <c r="H27" s="149"/>
      <c r="I27" s="149"/>
      <c r="J27" s="149"/>
      <c r="K27" s="149"/>
      <c r="L27" s="149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</row>
    <row r="28" spans="1:68" ht="15" thickBot="1" x14ac:dyDescent="0.4">
      <c r="A28" s="109" t="s">
        <v>216</v>
      </c>
      <c r="B28" s="55"/>
      <c r="C28" s="54"/>
      <c r="D28" s="145"/>
      <c r="E28" s="145"/>
      <c r="F28" s="149"/>
      <c r="G28" s="156"/>
      <c r="H28" s="149"/>
      <c r="I28" s="149"/>
      <c r="J28" s="149"/>
      <c r="K28" s="149"/>
      <c r="L28" s="149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</row>
    <row r="29" spans="1:68" ht="15" thickBot="1" x14ac:dyDescent="0.4">
      <c r="A29" s="170"/>
      <c r="B29" s="142"/>
      <c r="C29" s="171"/>
      <c r="D29" s="145"/>
      <c r="E29" s="145"/>
      <c r="F29" s="149"/>
      <c r="G29" s="149"/>
      <c r="H29" s="149"/>
      <c r="I29" s="149"/>
      <c r="J29" s="149"/>
      <c r="K29" s="149"/>
      <c r="L29" s="149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</row>
    <row r="30" spans="1:68" ht="15" thickBot="1" x14ac:dyDescent="0.4">
      <c r="A30" s="109" t="s">
        <v>209</v>
      </c>
      <c r="B30" s="43"/>
      <c r="C30" s="43"/>
      <c r="D30" s="145"/>
      <c r="E30" s="145"/>
      <c r="F30" s="149"/>
      <c r="G30" s="149"/>
      <c r="H30" s="149"/>
      <c r="I30" s="149"/>
      <c r="J30" s="149"/>
      <c r="K30" s="149"/>
      <c r="L30" s="149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</row>
    <row r="31" spans="1:68" ht="15" thickBot="1" x14ac:dyDescent="0.4">
      <c r="A31" s="110"/>
      <c r="B31" s="142"/>
      <c r="C31" s="171"/>
      <c r="D31" s="157"/>
      <c r="E31" s="145"/>
      <c r="F31" s="149"/>
      <c r="G31" s="149"/>
      <c r="H31" s="149"/>
      <c r="I31" s="149"/>
      <c r="J31" s="149"/>
      <c r="K31" s="149"/>
      <c r="L31" s="149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</row>
    <row r="32" spans="1:68" ht="15" thickBot="1" x14ac:dyDescent="0.4">
      <c r="A32" s="109" t="s">
        <v>214</v>
      </c>
      <c r="B32" s="51"/>
      <c r="C32" s="51"/>
      <c r="D32" s="141"/>
      <c r="E32" s="145"/>
      <c r="F32" s="149"/>
      <c r="G32" s="149"/>
      <c r="H32" s="149"/>
      <c r="I32" s="149"/>
      <c r="J32" s="149"/>
      <c r="K32" s="149"/>
      <c r="L32" s="149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</row>
    <row r="33" spans="1:68" ht="15" thickBot="1" x14ac:dyDescent="0.4">
      <c r="A33" s="172"/>
      <c r="B33" s="249"/>
      <c r="C33" s="190"/>
      <c r="D33" s="157"/>
      <c r="E33" s="145"/>
      <c r="F33" s="149"/>
      <c r="G33" s="149"/>
      <c r="H33" s="149"/>
      <c r="I33" s="149"/>
      <c r="J33" s="149"/>
      <c r="K33" s="149"/>
      <c r="L33" s="149"/>
      <c r="M33" s="158"/>
      <c r="N33" s="158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</row>
    <row r="34" spans="1:68" ht="15" thickBot="1" x14ac:dyDescent="0.4">
      <c r="A34" s="109" t="s">
        <v>215</v>
      </c>
      <c r="B34" s="51"/>
      <c r="C34" s="51"/>
      <c r="D34" s="157"/>
      <c r="E34" s="145"/>
      <c r="F34" s="149"/>
      <c r="G34" s="149"/>
      <c r="H34" s="149"/>
      <c r="I34" s="149"/>
      <c r="J34" s="149"/>
      <c r="K34" s="149"/>
      <c r="L34" s="149"/>
      <c r="M34" s="158"/>
      <c r="N34" s="158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</row>
    <row r="35" spans="1:68" ht="15" thickBot="1" x14ac:dyDescent="0.4">
      <c r="A35" s="112"/>
      <c r="B35" s="127"/>
      <c r="C35" s="137"/>
      <c r="D35" s="157"/>
      <c r="E35" s="145"/>
      <c r="F35" s="149"/>
      <c r="G35" s="149"/>
      <c r="H35" s="149"/>
      <c r="I35" s="149"/>
      <c r="J35" s="149"/>
      <c r="K35" s="149"/>
      <c r="L35" s="149"/>
      <c r="M35" s="158"/>
      <c r="N35" s="158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</row>
    <row r="36" spans="1:68" ht="15" thickBot="1" x14ac:dyDescent="0.4">
      <c r="A36" s="170"/>
      <c r="B36" s="142"/>
      <c r="C36" s="171"/>
      <c r="D36" s="141"/>
      <c r="E36" s="145"/>
      <c r="F36" s="149"/>
      <c r="G36" s="149"/>
      <c r="H36" s="149"/>
      <c r="I36" s="149"/>
      <c r="J36" s="149"/>
      <c r="K36" s="149"/>
      <c r="L36" s="149"/>
      <c r="M36" s="151"/>
      <c r="N36" s="153"/>
      <c r="O36" s="151"/>
      <c r="P36" s="153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</row>
    <row r="37" spans="1:68" s="39" customFormat="1" ht="16" thickBot="1" x14ac:dyDescent="0.4">
      <c r="A37" s="113" t="s">
        <v>205</v>
      </c>
      <c r="B37" s="245">
        <f>B19</f>
        <v>0</v>
      </c>
      <c r="C37" s="245">
        <f>C19</f>
        <v>0</v>
      </c>
      <c r="D37" s="141"/>
      <c r="E37" s="145"/>
      <c r="F37" s="149"/>
      <c r="G37" s="149"/>
      <c r="H37" s="149"/>
      <c r="I37" s="149"/>
      <c r="J37" s="149"/>
      <c r="K37" s="149"/>
      <c r="L37" s="149"/>
      <c r="M37" s="151"/>
      <c r="N37" s="153"/>
      <c r="O37" s="151"/>
      <c r="P37" s="153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</row>
    <row r="38" spans="1:68" s="39" customFormat="1" ht="15" thickBot="1" x14ac:dyDescent="0.4">
      <c r="A38" s="114" t="s">
        <v>210</v>
      </c>
      <c r="B38" s="47"/>
      <c r="C38" s="53"/>
      <c r="D38" s="141"/>
      <c r="E38" s="145"/>
      <c r="F38" s="149"/>
      <c r="G38" s="149"/>
      <c r="H38" s="149"/>
      <c r="I38" s="149"/>
      <c r="J38" s="149"/>
      <c r="K38" s="149"/>
      <c r="L38" s="149"/>
      <c r="M38" s="151"/>
      <c r="N38" s="153"/>
      <c r="O38" s="151"/>
      <c r="P38" s="153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</row>
    <row r="39" spans="1:68" ht="15" thickBot="1" x14ac:dyDescent="0.4">
      <c r="A39" s="110"/>
      <c r="B39" s="142"/>
      <c r="C39" s="171"/>
      <c r="D39" s="157"/>
      <c r="E39" s="145"/>
      <c r="F39" s="149"/>
      <c r="G39" s="149"/>
      <c r="H39" s="149"/>
      <c r="I39" s="149"/>
      <c r="J39" s="149"/>
      <c r="K39" s="149"/>
      <c r="L39" s="149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</row>
    <row r="40" spans="1:68" ht="15" thickBot="1" x14ac:dyDescent="0.4">
      <c r="A40" s="114" t="s">
        <v>217</v>
      </c>
      <c r="B40" s="56"/>
      <c r="C40" s="55"/>
      <c r="D40" s="141"/>
      <c r="E40" s="145"/>
      <c r="F40" s="149"/>
      <c r="G40" s="149"/>
      <c r="H40" s="149"/>
      <c r="I40" s="149"/>
      <c r="J40" s="149"/>
      <c r="K40" s="149"/>
      <c r="L40" s="149"/>
      <c r="M40" s="159"/>
      <c r="N40" s="160"/>
      <c r="O40" s="151"/>
      <c r="P40" s="16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</row>
    <row r="41" spans="1:68" ht="15" thickBot="1" x14ac:dyDescent="0.4">
      <c r="A41" s="170"/>
      <c r="B41" s="170"/>
      <c r="C41" s="171"/>
      <c r="D41" s="162"/>
      <c r="E41" s="145"/>
      <c r="F41" s="149"/>
      <c r="G41" s="149"/>
      <c r="H41" s="149"/>
      <c r="I41" s="156"/>
      <c r="J41" s="149"/>
      <c r="K41" s="149"/>
      <c r="L41" s="149"/>
      <c r="M41" s="151"/>
      <c r="N41" s="161"/>
      <c r="O41" s="151"/>
      <c r="P41" s="16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</row>
    <row r="42" spans="1:68" ht="15" thickBot="1" x14ac:dyDescent="0.4">
      <c r="A42" s="114" t="s">
        <v>211</v>
      </c>
      <c r="B42" s="45"/>
      <c r="C42" s="43"/>
      <c r="D42" s="141"/>
      <c r="E42" s="145"/>
      <c r="F42" s="149"/>
      <c r="G42" s="149"/>
      <c r="H42" s="149"/>
      <c r="I42" s="149"/>
      <c r="J42" s="149"/>
      <c r="K42" s="149"/>
      <c r="L42" s="149"/>
      <c r="M42" s="163"/>
      <c r="N42" s="161"/>
      <c r="O42" s="151"/>
      <c r="P42" s="16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</row>
    <row r="43" spans="1:68" ht="15" thickBot="1" x14ac:dyDescent="0.4">
      <c r="A43" s="170"/>
      <c r="B43" s="142"/>
      <c r="C43" s="171"/>
      <c r="D43" s="164"/>
      <c r="E43" s="145"/>
      <c r="F43" s="149"/>
      <c r="G43" s="149"/>
      <c r="H43" s="149"/>
      <c r="I43" s="149"/>
      <c r="J43" s="149"/>
      <c r="K43" s="149"/>
      <c r="L43" s="149"/>
      <c r="M43" s="151"/>
      <c r="N43" s="161"/>
      <c r="O43" s="151"/>
      <c r="P43" s="16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</row>
    <row r="44" spans="1:68" ht="15" thickBot="1" x14ac:dyDescent="0.4">
      <c r="A44" s="114" t="s">
        <v>213</v>
      </c>
      <c r="B44" s="50"/>
      <c r="C44" s="51"/>
      <c r="D44" s="141"/>
      <c r="E44" s="145"/>
      <c r="F44" s="149"/>
      <c r="G44" s="149"/>
      <c r="H44" s="149"/>
      <c r="I44" s="149"/>
      <c r="J44" s="149"/>
      <c r="K44" s="149"/>
      <c r="L44" s="149"/>
      <c r="M44" s="159"/>
      <c r="N44" s="160"/>
      <c r="O44" s="151"/>
      <c r="P44" s="16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</row>
    <row r="45" spans="1:68" ht="15" thickBot="1" x14ac:dyDescent="0.4">
      <c r="A45" s="172"/>
      <c r="B45" s="249"/>
      <c r="C45" s="190"/>
      <c r="D45" s="164"/>
      <c r="E45" s="145"/>
      <c r="F45" s="149"/>
      <c r="G45" s="149"/>
      <c r="H45" s="149"/>
      <c r="I45" s="149"/>
      <c r="J45" s="149"/>
      <c r="K45" s="149"/>
      <c r="L45" s="149"/>
      <c r="M45" s="151"/>
      <c r="N45" s="161"/>
      <c r="O45" s="151"/>
      <c r="P45" s="16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</row>
    <row r="46" spans="1:68" ht="15" thickBot="1" x14ac:dyDescent="0.4">
      <c r="A46" s="114" t="s">
        <v>212</v>
      </c>
      <c r="B46" s="50"/>
      <c r="C46" s="51"/>
      <c r="D46" s="164"/>
      <c r="E46" s="145"/>
      <c r="F46" s="149"/>
      <c r="G46" s="149"/>
      <c r="H46" s="149"/>
      <c r="I46" s="149"/>
      <c r="J46" s="149"/>
      <c r="K46" s="149"/>
      <c r="L46" s="149"/>
      <c r="M46" s="151"/>
      <c r="N46" s="161"/>
      <c r="O46" s="151"/>
      <c r="P46" s="16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</row>
    <row r="47" spans="1:68" ht="15" thickBot="1" x14ac:dyDescent="0.4">
      <c r="A47" s="115"/>
      <c r="B47" s="128"/>
      <c r="C47" s="138"/>
      <c r="D47" s="164"/>
      <c r="E47" s="145"/>
      <c r="F47" s="149"/>
      <c r="G47" s="149"/>
      <c r="H47" s="149"/>
      <c r="I47" s="149"/>
      <c r="J47" s="149"/>
      <c r="K47" s="149"/>
      <c r="L47" s="149"/>
      <c r="M47" s="151"/>
      <c r="N47" s="161"/>
      <c r="O47" s="151"/>
      <c r="P47" s="16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</row>
    <row r="48" spans="1:68" ht="15" thickBot="1" x14ac:dyDescent="0.4">
      <c r="A48" s="172"/>
      <c r="B48" s="250"/>
      <c r="C48" s="190"/>
      <c r="D48" s="164"/>
      <c r="E48" s="145"/>
      <c r="F48" s="149"/>
      <c r="G48" s="149"/>
      <c r="H48" s="149"/>
      <c r="I48" s="149"/>
      <c r="J48" s="149"/>
      <c r="K48" s="149"/>
      <c r="L48" s="149"/>
      <c r="M48" s="151"/>
      <c r="N48" s="161"/>
      <c r="O48" s="151"/>
      <c r="P48" s="16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</row>
    <row r="49" spans="1:68" s="39" customFormat="1" ht="16" thickBot="1" x14ac:dyDescent="0.4">
      <c r="A49" s="116" t="s">
        <v>206</v>
      </c>
      <c r="B49" s="251">
        <f>B19</f>
        <v>0</v>
      </c>
      <c r="C49" s="252">
        <f>C19</f>
        <v>0</v>
      </c>
      <c r="D49" s="164"/>
      <c r="E49" s="145"/>
      <c r="F49" s="149"/>
      <c r="G49" s="149"/>
      <c r="H49" s="149"/>
      <c r="I49" s="149"/>
      <c r="J49" s="149"/>
      <c r="K49" s="149"/>
      <c r="L49" s="149"/>
      <c r="M49" s="151"/>
      <c r="N49" s="161"/>
      <c r="O49" s="151"/>
      <c r="P49" s="16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</row>
    <row r="50" spans="1:68" s="39" customFormat="1" ht="15" thickBot="1" x14ac:dyDescent="0.4">
      <c r="A50" s="117" t="s">
        <v>218</v>
      </c>
      <c r="B50" s="48"/>
      <c r="C50" s="52"/>
      <c r="D50" s="164"/>
      <c r="E50" s="145"/>
      <c r="F50" s="149"/>
      <c r="G50" s="149"/>
      <c r="H50" s="149"/>
      <c r="I50" s="149"/>
      <c r="J50" s="149"/>
      <c r="K50" s="149"/>
      <c r="L50" s="149"/>
      <c r="M50" s="151"/>
      <c r="N50" s="161"/>
      <c r="O50" s="151"/>
      <c r="P50" s="16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</row>
    <row r="51" spans="1:68" ht="15" thickBot="1" x14ac:dyDescent="0.4">
      <c r="A51" s="172"/>
      <c r="B51" s="250"/>
      <c r="C51" s="190"/>
      <c r="D51" s="164"/>
      <c r="E51" s="145"/>
      <c r="F51" s="149"/>
      <c r="G51" s="149"/>
      <c r="H51" s="149"/>
      <c r="I51" s="149"/>
      <c r="J51" s="149"/>
      <c r="K51" s="149"/>
      <c r="L51" s="149"/>
      <c r="M51" s="151"/>
      <c r="N51" s="161"/>
      <c r="O51" s="151"/>
      <c r="P51" s="16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</row>
    <row r="52" spans="1:68" ht="15" thickBot="1" x14ac:dyDescent="0.4">
      <c r="A52" s="117" t="s">
        <v>258</v>
      </c>
      <c r="B52" s="58">
        <v>0</v>
      </c>
      <c r="C52" s="57">
        <v>0</v>
      </c>
      <c r="D52" s="164"/>
      <c r="E52" s="145"/>
      <c r="F52" s="149"/>
      <c r="G52" s="149"/>
      <c r="H52" s="149"/>
      <c r="I52" s="149"/>
      <c r="J52" s="149"/>
      <c r="K52" s="149"/>
      <c r="L52" s="149"/>
      <c r="M52" s="151"/>
      <c r="N52" s="161"/>
      <c r="O52" s="151"/>
      <c r="P52" s="16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</row>
    <row r="53" spans="1:68" ht="15" thickBot="1" x14ac:dyDescent="0.4">
      <c r="A53" s="172"/>
      <c r="B53" s="250"/>
      <c r="C53" s="190"/>
      <c r="D53" s="164"/>
      <c r="E53" s="145"/>
      <c r="F53" s="149"/>
      <c r="G53" s="149"/>
      <c r="H53" s="149"/>
      <c r="I53" s="149"/>
      <c r="J53" s="149"/>
      <c r="K53" s="149"/>
      <c r="L53" s="149"/>
      <c r="M53" s="151"/>
      <c r="N53" s="161"/>
      <c r="O53" s="151"/>
      <c r="P53" s="16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</row>
    <row r="54" spans="1:68" ht="15" thickBot="1" x14ac:dyDescent="0.4">
      <c r="A54" s="117" t="s">
        <v>220</v>
      </c>
      <c r="B54" s="46"/>
      <c r="C54" s="44"/>
      <c r="D54" s="164"/>
      <c r="E54" s="145"/>
      <c r="F54" s="149"/>
      <c r="G54" s="149"/>
      <c r="H54" s="149"/>
      <c r="I54" s="149"/>
      <c r="J54" s="149"/>
      <c r="K54" s="149"/>
      <c r="L54" s="149"/>
      <c r="M54" s="151"/>
      <c r="N54" s="161"/>
      <c r="O54" s="151"/>
      <c r="P54" s="16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</row>
    <row r="55" spans="1:68" ht="15" thickBot="1" x14ac:dyDescent="0.4">
      <c r="A55" s="172"/>
      <c r="B55" s="250"/>
      <c r="C55" s="190"/>
      <c r="D55" s="164"/>
      <c r="E55" s="145"/>
      <c r="F55" s="149"/>
      <c r="G55" s="149"/>
      <c r="H55" s="149"/>
      <c r="I55" s="149"/>
      <c r="J55" s="149"/>
      <c r="K55" s="149"/>
      <c r="L55" s="149"/>
      <c r="M55" s="151"/>
      <c r="N55" s="161"/>
      <c r="O55" s="151"/>
      <c r="P55" s="16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</row>
    <row r="56" spans="1:68" ht="15" thickBot="1" x14ac:dyDescent="0.4">
      <c r="A56" s="117" t="s">
        <v>221</v>
      </c>
      <c r="B56" s="50"/>
      <c r="C56" s="51"/>
      <c r="D56" s="164"/>
      <c r="E56" s="145"/>
      <c r="F56" s="149"/>
      <c r="G56" s="149"/>
      <c r="H56" s="149"/>
      <c r="I56" s="149"/>
      <c r="J56" s="149"/>
      <c r="K56" s="149"/>
      <c r="L56" s="149"/>
      <c r="M56" s="151"/>
      <c r="N56" s="161"/>
      <c r="O56" s="151"/>
      <c r="P56" s="16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</row>
    <row r="57" spans="1:68" ht="15" thickBot="1" x14ac:dyDescent="0.4">
      <c r="A57" s="172"/>
      <c r="B57" s="249"/>
      <c r="C57" s="190"/>
      <c r="D57" s="164"/>
      <c r="E57" s="145"/>
      <c r="F57" s="149"/>
      <c r="G57" s="149"/>
      <c r="H57" s="149"/>
      <c r="I57" s="149"/>
      <c r="J57" s="149"/>
      <c r="K57" s="149"/>
      <c r="L57" s="149"/>
      <c r="M57" s="151"/>
      <c r="N57" s="161"/>
      <c r="O57" s="151"/>
      <c r="P57" s="16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</row>
    <row r="58" spans="1:68" ht="15" thickBot="1" x14ac:dyDescent="0.4">
      <c r="A58" s="117" t="s">
        <v>222</v>
      </c>
      <c r="B58" s="50"/>
      <c r="C58" s="51"/>
      <c r="D58" s="164"/>
      <c r="E58" s="145"/>
      <c r="F58" s="149"/>
      <c r="G58" s="149"/>
      <c r="H58" s="149"/>
      <c r="I58" s="149"/>
      <c r="J58" s="149"/>
      <c r="K58" s="149"/>
      <c r="L58" s="149"/>
      <c r="M58" s="151"/>
      <c r="N58" s="161"/>
      <c r="O58" s="151"/>
      <c r="P58" s="16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</row>
    <row r="59" spans="1:68" ht="15" thickBot="1" x14ac:dyDescent="0.4">
      <c r="A59" s="118"/>
      <c r="B59" s="129"/>
      <c r="C59" s="139"/>
      <c r="D59" s="164"/>
      <c r="E59" s="145"/>
      <c r="F59" s="149"/>
      <c r="G59" s="149"/>
      <c r="H59" s="149"/>
      <c r="I59" s="149"/>
      <c r="J59" s="149"/>
      <c r="K59" s="149"/>
      <c r="L59" s="149"/>
      <c r="M59" s="151"/>
      <c r="N59" s="161"/>
      <c r="O59" s="151"/>
      <c r="P59" s="16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</row>
    <row r="60" spans="1:68" s="39" customFormat="1" ht="15" thickBot="1" x14ac:dyDescent="0.4">
      <c r="A60" s="170"/>
      <c r="B60" s="142"/>
      <c r="C60" s="171"/>
      <c r="D60" s="164"/>
      <c r="E60" s="145"/>
      <c r="F60" s="149"/>
      <c r="G60" s="149"/>
      <c r="H60" s="149"/>
      <c r="I60" s="149"/>
      <c r="J60" s="149"/>
      <c r="K60" s="149"/>
      <c r="L60" s="149"/>
      <c r="M60" s="151"/>
      <c r="N60" s="161"/>
      <c r="O60" s="151"/>
      <c r="P60" s="16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</row>
    <row r="61" spans="1:68" s="39" customFormat="1" ht="16" thickBot="1" x14ac:dyDescent="0.4">
      <c r="A61" s="119" t="s">
        <v>207</v>
      </c>
      <c r="B61" s="244">
        <f>B19</f>
        <v>0</v>
      </c>
      <c r="C61" s="244">
        <f>C19</f>
        <v>0</v>
      </c>
      <c r="D61" s="164"/>
      <c r="E61" s="145"/>
      <c r="F61" s="149"/>
      <c r="G61" s="149"/>
      <c r="H61" s="149"/>
      <c r="I61" s="149"/>
      <c r="J61" s="149"/>
      <c r="K61" s="149"/>
      <c r="L61" s="149"/>
      <c r="M61" s="151"/>
      <c r="N61" s="161"/>
      <c r="O61" s="151"/>
      <c r="P61" s="16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</row>
    <row r="62" spans="1:68" s="39" customFormat="1" ht="15" thickBot="1" x14ac:dyDescent="0.4">
      <c r="A62" s="143" t="s">
        <v>219</v>
      </c>
      <c r="B62" s="60"/>
      <c r="C62" s="60"/>
      <c r="D62" s="164"/>
      <c r="E62" s="145"/>
      <c r="F62" s="149"/>
      <c r="G62" s="149"/>
      <c r="H62" s="149"/>
      <c r="I62" s="149"/>
      <c r="J62" s="149"/>
      <c r="K62" s="149"/>
      <c r="L62" s="149"/>
      <c r="M62" s="151"/>
      <c r="N62" s="161"/>
      <c r="O62" s="151"/>
      <c r="P62" s="16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</row>
    <row r="63" spans="1:68" s="39" customFormat="1" ht="15" thickBot="1" x14ac:dyDescent="0.4">
      <c r="A63" s="170"/>
      <c r="B63" s="142"/>
      <c r="C63" s="171"/>
      <c r="D63" s="164"/>
      <c r="E63" s="145"/>
      <c r="F63" s="149"/>
      <c r="G63" s="149"/>
      <c r="H63" s="149"/>
      <c r="I63" s="149"/>
      <c r="J63" s="149"/>
      <c r="K63" s="149"/>
      <c r="L63" s="149"/>
      <c r="M63" s="151"/>
      <c r="N63" s="161"/>
      <c r="O63" s="151"/>
      <c r="P63" s="16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</row>
    <row r="64" spans="1:68" ht="15" thickBot="1" x14ac:dyDescent="0.4">
      <c r="A64" s="143" t="s">
        <v>225</v>
      </c>
      <c r="B64" s="60">
        <v>0</v>
      </c>
      <c r="C64" s="61">
        <v>0</v>
      </c>
      <c r="D64" s="141"/>
      <c r="E64" s="145"/>
      <c r="F64" s="149"/>
      <c r="G64" s="149"/>
      <c r="H64" s="149"/>
      <c r="I64" s="149"/>
      <c r="J64" s="149"/>
      <c r="K64" s="149"/>
      <c r="L64" s="149"/>
      <c r="M64" s="151"/>
      <c r="N64" s="161"/>
      <c r="O64" s="151"/>
      <c r="P64" s="16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</row>
    <row r="65" spans="1:68" s="39" customFormat="1" ht="15" thickBot="1" x14ac:dyDescent="0.4">
      <c r="A65" s="176"/>
      <c r="B65" s="174"/>
      <c r="C65" s="175"/>
      <c r="D65" s="141"/>
      <c r="E65" s="145"/>
      <c r="F65" s="149"/>
      <c r="G65" s="149"/>
      <c r="H65" s="149"/>
      <c r="I65" s="149"/>
      <c r="J65" s="149"/>
      <c r="K65" s="149"/>
      <c r="L65" s="149"/>
      <c r="M65" s="151"/>
      <c r="N65" s="161"/>
      <c r="O65" s="151"/>
      <c r="P65" s="16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</row>
    <row r="66" spans="1:68" s="39" customFormat="1" ht="15" thickBot="1" x14ac:dyDescent="0.4">
      <c r="A66" s="144" t="s">
        <v>223</v>
      </c>
      <c r="B66" s="62"/>
      <c r="C66" s="62"/>
      <c r="D66" s="141"/>
      <c r="E66" s="145"/>
      <c r="F66" s="149"/>
      <c r="G66" s="149"/>
      <c r="H66" s="149"/>
      <c r="I66" s="149"/>
      <c r="J66" s="149"/>
      <c r="K66" s="149"/>
      <c r="L66" s="149"/>
      <c r="M66" s="151"/>
      <c r="N66" s="161"/>
      <c r="O66" s="151"/>
      <c r="P66" s="16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</row>
    <row r="67" spans="1:68" s="39" customFormat="1" ht="15" thickBot="1" x14ac:dyDescent="0.4">
      <c r="A67" s="176"/>
      <c r="B67" s="174"/>
      <c r="C67" s="175"/>
      <c r="D67" s="141"/>
      <c r="E67" s="145"/>
      <c r="F67" s="149"/>
      <c r="G67" s="149"/>
      <c r="H67" s="149"/>
      <c r="I67" s="149"/>
      <c r="J67" s="149"/>
      <c r="K67" s="149"/>
      <c r="L67" s="149"/>
      <c r="M67" s="151"/>
      <c r="N67" s="161"/>
      <c r="O67" s="151"/>
      <c r="P67" s="16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</row>
    <row r="68" spans="1:68" s="39" customFormat="1" ht="15" thickBot="1" x14ac:dyDescent="0.4">
      <c r="A68" s="144" t="s">
        <v>224</v>
      </c>
      <c r="B68" s="62"/>
      <c r="C68" s="62"/>
      <c r="D68" s="141"/>
      <c r="E68" s="145"/>
      <c r="F68" s="149"/>
      <c r="G68" s="149"/>
      <c r="H68" s="149"/>
      <c r="I68" s="149"/>
      <c r="J68" s="149"/>
      <c r="K68" s="149"/>
      <c r="L68" s="149"/>
      <c r="M68" s="151"/>
      <c r="N68" s="161"/>
      <c r="O68" s="151"/>
      <c r="P68" s="16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</row>
    <row r="69" spans="1:68" s="11" customFormat="1" ht="15" thickBot="1" x14ac:dyDescent="0.4">
      <c r="A69" s="120"/>
      <c r="B69" s="130"/>
      <c r="C69" s="140"/>
      <c r="D69" s="141"/>
      <c r="E69" s="145"/>
      <c r="F69" s="149"/>
      <c r="G69" s="149"/>
      <c r="H69" s="149"/>
      <c r="I69" s="149"/>
      <c r="J69" s="149"/>
      <c r="K69" s="149"/>
      <c r="L69" s="149"/>
      <c r="M69" s="151"/>
      <c r="N69" s="161"/>
      <c r="O69" s="151"/>
      <c r="P69" s="16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</row>
    <row r="70" spans="1:68" s="11" customFormat="1" ht="15" thickBot="1" x14ac:dyDescent="0.4">
      <c r="A70" s="172"/>
      <c r="B70" s="142"/>
      <c r="C70" s="171"/>
      <c r="D70" s="141"/>
      <c r="E70" s="145"/>
      <c r="F70" s="149"/>
      <c r="G70" s="149"/>
      <c r="H70" s="149"/>
      <c r="I70" s="149"/>
      <c r="J70" s="149"/>
      <c r="K70" s="149"/>
      <c r="L70" s="149"/>
      <c r="M70" s="151"/>
      <c r="N70" s="161"/>
      <c r="O70" s="151"/>
      <c r="P70" s="16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</row>
    <row r="71" spans="1:68" s="11" customFormat="1" ht="19" thickBot="1" x14ac:dyDescent="0.5">
      <c r="A71" s="150" t="s">
        <v>153</v>
      </c>
      <c r="B71" s="242">
        <f>B19</f>
        <v>0</v>
      </c>
      <c r="C71" s="242">
        <f>C19</f>
        <v>0</v>
      </c>
      <c r="D71" s="141"/>
      <c r="E71" s="145"/>
      <c r="F71" s="149"/>
      <c r="G71" s="149"/>
      <c r="H71" s="149"/>
      <c r="I71" s="149"/>
      <c r="J71" s="149"/>
      <c r="K71" s="149"/>
      <c r="L71" s="149"/>
      <c r="M71" s="151"/>
      <c r="N71" s="161"/>
      <c r="O71" s="151"/>
      <c r="P71" s="16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</row>
    <row r="72" spans="1:68" s="39" customFormat="1" ht="15" thickBot="1" x14ac:dyDescent="0.4">
      <c r="A72" s="170"/>
      <c r="B72" s="142"/>
      <c r="C72" s="171"/>
      <c r="D72" s="141"/>
      <c r="E72" s="145"/>
      <c r="F72" s="149"/>
      <c r="G72" s="149"/>
      <c r="H72" s="149"/>
      <c r="I72" s="149"/>
      <c r="J72" s="149"/>
      <c r="K72" s="149"/>
      <c r="L72" s="149"/>
      <c r="M72" s="151"/>
      <c r="N72" s="161"/>
      <c r="O72" s="151"/>
      <c r="P72" s="16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</row>
    <row r="73" spans="1:68" ht="15" thickBot="1" x14ac:dyDescent="0.4">
      <c r="A73" s="121" t="s">
        <v>226</v>
      </c>
      <c r="B73" s="55"/>
      <c r="C73" s="55"/>
      <c r="D73" s="164"/>
      <c r="E73" s="145"/>
      <c r="F73" s="149"/>
      <c r="G73" s="149"/>
      <c r="H73" s="149"/>
      <c r="I73" s="149"/>
      <c r="J73" s="149"/>
      <c r="K73" s="149"/>
      <c r="L73" s="149"/>
      <c r="M73" s="151"/>
      <c r="N73" s="161"/>
      <c r="O73" s="151"/>
      <c r="P73" s="16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</row>
    <row r="74" spans="1:68" s="11" customFormat="1" ht="15" thickBot="1" x14ac:dyDescent="0.4">
      <c r="A74" s="172"/>
      <c r="B74" s="180"/>
      <c r="C74" s="187"/>
      <c r="D74" s="141"/>
      <c r="E74" s="145"/>
      <c r="F74" s="149"/>
      <c r="G74" s="149"/>
      <c r="H74" s="149"/>
      <c r="I74" s="149"/>
      <c r="J74" s="149"/>
      <c r="K74" s="149"/>
      <c r="L74" s="149"/>
      <c r="M74" s="151"/>
      <c r="N74" s="161"/>
      <c r="O74" s="151"/>
      <c r="P74" s="16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</row>
    <row r="75" spans="1:68" ht="15" thickBot="1" x14ac:dyDescent="0.4">
      <c r="A75" s="121" t="s">
        <v>227</v>
      </c>
      <c r="B75" s="40"/>
      <c r="C75" s="40"/>
      <c r="D75" s="141"/>
      <c r="E75" s="145"/>
      <c r="F75" s="149"/>
      <c r="G75" s="149"/>
      <c r="H75" s="149"/>
      <c r="I75" s="149"/>
      <c r="J75" s="149"/>
      <c r="K75" s="149"/>
      <c r="L75" s="149"/>
      <c r="M75" s="151"/>
      <c r="N75" s="161"/>
      <c r="O75" s="151"/>
      <c r="P75" s="16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</row>
    <row r="76" spans="1:68" ht="15" thickBot="1" x14ac:dyDescent="0.4">
      <c r="A76" s="170"/>
      <c r="B76" s="180"/>
      <c r="C76" s="187"/>
      <c r="D76" s="141"/>
      <c r="E76" s="145"/>
      <c r="F76" s="149"/>
      <c r="G76" s="149"/>
      <c r="H76" s="149"/>
      <c r="I76" s="149"/>
      <c r="J76" s="149"/>
      <c r="K76" s="149"/>
      <c r="L76" s="149"/>
      <c r="M76" s="151"/>
      <c r="N76" s="161"/>
      <c r="O76" s="151"/>
      <c r="P76" s="16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</row>
    <row r="77" spans="1:68" ht="15" thickBot="1" x14ac:dyDescent="0.4">
      <c r="A77" s="121" t="s">
        <v>228</v>
      </c>
      <c r="B77" s="40"/>
      <c r="C77" s="40"/>
      <c r="D77" s="141"/>
      <c r="E77" s="145"/>
      <c r="F77" s="149"/>
      <c r="G77" s="149"/>
      <c r="H77" s="149"/>
      <c r="I77" s="149"/>
      <c r="J77" s="149"/>
      <c r="K77" s="149"/>
      <c r="L77" s="149"/>
      <c r="M77" s="151"/>
      <c r="N77" s="161"/>
      <c r="O77" s="151"/>
      <c r="P77" s="16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</row>
    <row r="78" spans="1:68" s="39" customFormat="1" ht="15" thickBot="1" x14ac:dyDescent="0.4">
      <c r="A78" s="110"/>
      <c r="B78" s="188"/>
      <c r="C78" s="189"/>
      <c r="D78" s="141"/>
      <c r="E78" s="145"/>
      <c r="F78" s="149"/>
      <c r="G78" s="149"/>
      <c r="H78" s="149"/>
      <c r="I78" s="149"/>
      <c r="J78" s="149"/>
      <c r="K78" s="149"/>
      <c r="L78" s="149"/>
      <c r="M78" s="151"/>
      <c r="N78" s="161"/>
      <c r="O78" s="151"/>
      <c r="P78" s="16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</row>
    <row r="79" spans="1:68" s="39" customFormat="1" ht="15" thickBot="1" x14ac:dyDescent="0.4">
      <c r="A79" s="121" t="s">
        <v>229</v>
      </c>
      <c r="B79" s="40"/>
      <c r="C79" s="40"/>
      <c r="D79" s="141"/>
      <c r="E79" s="145"/>
      <c r="F79" s="149"/>
      <c r="G79" s="149"/>
      <c r="H79" s="149"/>
      <c r="I79" s="149"/>
      <c r="J79" s="149"/>
      <c r="K79" s="149"/>
      <c r="L79" s="149"/>
      <c r="M79" s="151"/>
      <c r="N79" s="161"/>
      <c r="O79" s="151"/>
      <c r="P79" s="16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</row>
    <row r="80" spans="1:68" ht="15" thickBot="1" x14ac:dyDescent="0.4">
      <c r="A80" s="172"/>
      <c r="B80" s="250"/>
      <c r="C80" s="190"/>
      <c r="D80" s="141"/>
      <c r="E80" s="145"/>
      <c r="F80" s="149"/>
      <c r="G80" s="149"/>
      <c r="H80" s="149"/>
      <c r="I80" s="149"/>
      <c r="J80" s="149"/>
      <c r="K80" s="149"/>
      <c r="L80" s="149"/>
      <c r="M80" s="151"/>
      <c r="N80" s="161"/>
      <c r="O80" s="151"/>
      <c r="P80" s="16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</row>
    <row r="81" spans="1:68" ht="15" thickBot="1" x14ac:dyDescent="0.4">
      <c r="A81" s="121" t="s">
        <v>230</v>
      </c>
      <c r="B81" s="40"/>
      <c r="C81" s="40"/>
      <c r="D81" s="141"/>
      <c r="E81" s="145"/>
      <c r="F81" s="149"/>
      <c r="G81" s="149"/>
      <c r="H81" s="149"/>
      <c r="I81" s="149"/>
      <c r="J81" s="149"/>
      <c r="K81" s="149"/>
      <c r="L81" s="149"/>
      <c r="M81" s="151"/>
      <c r="N81" s="161"/>
      <c r="O81" s="151"/>
      <c r="P81" s="16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</row>
    <row r="82" spans="1:68" ht="15" thickBot="1" x14ac:dyDescent="0.4">
      <c r="A82" s="170"/>
      <c r="B82" s="142"/>
      <c r="C82" s="171"/>
      <c r="D82" s="141"/>
      <c r="E82" s="145"/>
      <c r="F82" s="149"/>
      <c r="G82" s="149"/>
      <c r="H82" s="149"/>
      <c r="I82" s="149"/>
      <c r="J82" s="149"/>
      <c r="K82" s="149"/>
      <c r="L82" s="149"/>
      <c r="M82" s="151"/>
      <c r="N82" s="161"/>
      <c r="O82" s="151"/>
      <c r="P82" s="16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</row>
    <row r="83" spans="1:68" ht="19" thickBot="1" x14ac:dyDescent="0.5">
      <c r="A83" s="243" t="s">
        <v>158</v>
      </c>
      <c r="B83" s="241">
        <f>B19</f>
        <v>0</v>
      </c>
      <c r="C83" s="241">
        <f>C19</f>
        <v>0</v>
      </c>
      <c r="D83" s="157"/>
      <c r="E83" s="145"/>
      <c r="F83" s="149"/>
      <c r="G83" s="149"/>
      <c r="H83" s="149"/>
      <c r="I83" s="149"/>
      <c r="J83" s="149"/>
      <c r="K83" s="149"/>
      <c r="L83" s="149"/>
      <c r="M83" s="151"/>
      <c r="N83" s="161"/>
      <c r="O83" s="151"/>
      <c r="P83" s="16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</row>
    <row r="84" spans="1:68" ht="15" thickBot="1" x14ac:dyDescent="0.4">
      <c r="A84" s="170"/>
      <c r="B84" s="173"/>
      <c r="C84" s="185"/>
      <c r="D84" s="141"/>
      <c r="E84" s="145"/>
      <c r="F84" s="149"/>
      <c r="G84" s="149"/>
      <c r="H84" s="149"/>
      <c r="I84" s="149"/>
      <c r="J84" s="149"/>
      <c r="K84" s="149"/>
      <c r="L84" s="149"/>
      <c r="M84" s="151"/>
      <c r="N84" s="161"/>
      <c r="O84" s="151"/>
      <c r="P84" s="16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</row>
    <row r="85" spans="1:68" ht="15" thickBot="1" x14ac:dyDescent="0.4">
      <c r="A85" s="121" t="s">
        <v>296</v>
      </c>
      <c r="B85" s="205"/>
      <c r="C85" s="43"/>
      <c r="D85" s="141"/>
      <c r="E85" s="145"/>
      <c r="F85" s="149"/>
      <c r="G85" s="149"/>
      <c r="H85" s="149"/>
      <c r="I85" s="149"/>
      <c r="J85" s="149"/>
      <c r="K85" s="149"/>
      <c r="L85" s="149"/>
      <c r="M85" s="151"/>
      <c r="N85" s="161"/>
      <c r="O85" s="151"/>
      <c r="P85" s="16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</row>
    <row r="86" spans="1:68" ht="15" thickBot="1" x14ac:dyDescent="0.4">
      <c r="A86" s="170"/>
      <c r="B86" s="142"/>
      <c r="C86" s="171"/>
      <c r="D86" s="165"/>
      <c r="E86" s="145"/>
      <c r="F86" s="149"/>
      <c r="G86" s="149"/>
      <c r="H86" s="149"/>
      <c r="I86" s="149"/>
      <c r="J86" s="149"/>
      <c r="K86" s="149"/>
      <c r="L86" s="149"/>
      <c r="M86" s="151"/>
      <c r="N86" s="161"/>
      <c r="O86" s="151"/>
      <c r="P86" s="16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</row>
    <row r="87" spans="1:68" ht="15" thickBot="1" x14ac:dyDescent="0.4">
      <c r="A87" s="123" t="s">
        <v>297</v>
      </c>
      <c r="B87" s="44"/>
      <c r="C87" s="44"/>
      <c r="D87" s="141"/>
      <c r="E87" s="145"/>
      <c r="F87" s="149"/>
      <c r="G87" s="149"/>
      <c r="H87" s="149"/>
      <c r="I87" s="149"/>
      <c r="J87" s="149"/>
      <c r="K87" s="149"/>
      <c r="L87" s="149"/>
      <c r="M87" s="158"/>
      <c r="N87" s="161"/>
      <c r="O87" s="151"/>
      <c r="P87" s="16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</row>
    <row r="88" spans="1:68" s="39" customFormat="1" ht="15" thickBot="1" x14ac:dyDescent="0.4">
      <c r="A88" s="191"/>
      <c r="B88" s="253"/>
      <c r="C88" s="254"/>
      <c r="D88" s="141"/>
      <c r="E88" s="145"/>
      <c r="F88" s="149"/>
      <c r="G88" s="149"/>
      <c r="H88" s="149"/>
      <c r="I88" s="149"/>
      <c r="J88" s="149"/>
      <c r="K88" s="149"/>
      <c r="L88" s="149"/>
      <c r="M88" s="158"/>
      <c r="N88" s="161"/>
      <c r="O88" s="151"/>
      <c r="P88" s="16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</row>
    <row r="89" spans="1:68" ht="21.5" thickBot="1" x14ac:dyDescent="0.55000000000000004">
      <c r="A89" s="233" t="s">
        <v>231</v>
      </c>
      <c r="B89" s="234"/>
      <c r="C89" s="235"/>
      <c r="D89" s="164"/>
      <c r="E89" s="145"/>
      <c r="F89" s="166"/>
      <c r="G89" s="166"/>
      <c r="H89" s="166"/>
      <c r="I89" s="166"/>
      <c r="J89" s="166"/>
      <c r="K89" s="166"/>
      <c r="L89" s="166"/>
      <c r="M89" s="151"/>
      <c r="N89" s="161"/>
      <c r="O89" s="151"/>
      <c r="P89" s="16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</row>
    <row r="90" spans="1:68" ht="15" thickBot="1" x14ac:dyDescent="0.4">
      <c r="A90" s="170"/>
      <c r="B90" s="173"/>
      <c r="C90" s="185"/>
      <c r="D90" s="164"/>
      <c r="E90" s="145"/>
      <c r="F90" s="166"/>
      <c r="G90" s="166"/>
      <c r="H90" s="166"/>
      <c r="I90" s="166"/>
      <c r="J90" s="166"/>
      <c r="K90" s="166"/>
      <c r="L90" s="166"/>
      <c r="M90" s="151"/>
      <c r="N90" s="161"/>
      <c r="O90" s="151"/>
      <c r="P90" s="16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</row>
    <row r="91" spans="1:68" ht="19" thickBot="1" x14ac:dyDescent="0.5">
      <c r="A91" s="232" t="s">
        <v>239</v>
      </c>
      <c r="B91" s="236">
        <f>B19</f>
        <v>0</v>
      </c>
      <c r="C91" s="237">
        <f>C19</f>
        <v>0</v>
      </c>
      <c r="D91" s="164"/>
      <c r="E91" s="145"/>
      <c r="F91" s="166"/>
      <c r="G91" s="166"/>
      <c r="H91" s="166"/>
      <c r="I91" s="166"/>
      <c r="J91" s="166"/>
      <c r="K91" s="166"/>
      <c r="L91" s="166"/>
      <c r="M91" s="151"/>
      <c r="N91" s="161"/>
      <c r="O91" s="151"/>
      <c r="P91" s="16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</row>
    <row r="92" spans="1:68" s="39" customFormat="1" ht="15" thickBot="1" x14ac:dyDescent="0.4">
      <c r="A92" s="192"/>
      <c r="B92" s="193"/>
      <c r="C92" s="194"/>
      <c r="D92" s="164"/>
      <c r="E92" s="145"/>
      <c r="F92" s="166"/>
      <c r="G92" s="166"/>
      <c r="H92" s="166"/>
      <c r="I92" s="166"/>
      <c r="J92" s="166"/>
      <c r="K92" s="166"/>
      <c r="L92" s="166"/>
      <c r="M92" s="151"/>
      <c r="N92" s="161"/>
      <c r="O92" s="151"/>
      <c r="P92" s="16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</row>
    <row r="93" spans="1:68" ht="15" thickBot="1" x14ac:dyDescent="0.4">
      <c r="A93" s="124" t="s">
        <v>259</v>
      </c>
      <c r="B93" s="131">
        <f>-B40*B38</f>
        <v>0</v>
      </c>
      <c r="C93" s="131">
        <f>-C40*C38</f>
        <v>0</v>
      </c>
      <c r="D93" s="164"/>
      <c r="E93" s="145"/>
      <c r="F93" s="166"/>
      <c r="G93" s="166"/>
      <c r="H93" s="166"/>
      <c r="I93" s="166"/>
      <c r="J93" s="166"/>
      <c r="K93" s="166"/>
      <c r="L93" s="166"/>
      <c r="M93" s="151"/>
      <c r="N93" s="161"/>
      <c r="O93" s="151"/>
      <c r="P93" s="16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</row>
    <row r="94" spans="1:68" s="11" customFormat="1" ht="15" thickBot="1" x14ac:dyDescent="0.4">
      <c r="A94" s="172"/>
      <c r="B94" s="180"/>
      <c r="C94" s="187"/>
      <c r="D94" s="164"/>
      <c r="E94" s="145"/>
      <c r="F94" s="166"/>
      <c r="G94" s="166"/>
      <c r="H94" s="166"/>
      <c r="I94" s="166"/>
      <c r="J94" s="166"/>
      <c r="K94" s="166"/>
      <c r="L94" s="166"/>
      <c r="M94" s="151"/>
      <c r="N94" s="161"/>
      <c r="O94" s="151"/>
      <c r="P94" s="16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</row>
    <row r="95" spans="1:68" ht="15" thickBot="1" x14ac:dyDescent="0.4">
      <c r="A95" s="124" t="s">
        <v>260</v>
      </c>
      <c r="B95" s="132">
        <f>-B28*B26</f>
        <v>0</v>
      </c>
      <c r="C95" s="131">
        <f>-C28*C26</f>
        <v>0</v>
      </c>
      <c r="D95" s="164"/>
      <c r="E95" s="145"/>
      <c r="F95" s="166"/>
      <c r="G95" s="166"/>
      <c r="H95" s="166"/>
      <c r="I95" s="166"/>
      <c r="J95" s="166"/>
      <c r="K95" s="166"/>
      <c r="L95" s="166"/>
      <c r="M95" s="151"/>
      <c r="N95" s="161"/>
      <c r="O95" s="151"/>
      <c r="P95" s="16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</row>
    <row r="96" spans="1:68" ht="15" thickBot="1" x14ac:dyDescent="0.4">
      <c r="A96" s="172"/>
      <c r="B96" s="142"/>
      <c r="C96" s="171"/>
      <c r="D96" s="164"/>
      <c r="E96" s="145"/>
      <c r="F96" s="166"/>
      <c r="G96" s="166"/>
      <c r="H96" s="166"/>
      <c r="I96" s="166"/>
      <c r="J96" s="166"/>
      <c r="K96" s="166"/>
      <c r="L96" s="166"/>
      <c r="M96" s="151"/>
      <c r="N96" s="161"/>
      <c r="O96" s="151"/>
      <c r="P96" s="16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</row>
    <row r="97" spans="1:68" ht="15" thickBot="1" x14ac:dyDescent="0.4">
      <c r="A97" s="124" t="s">
        <v>261</v>
      </c>
      <c r="B97" s="133">
        <f>-B50*B52</f>
        <v>0</v>
      </c>
      <c r="C97" s="132">
        <f>-C50*C52</f>
        <v>0</v>
      </c>
      <c r="D97" s="145"/>
      <c r="E97" s="145"/>
      <c r="F97" s="166"/>
      <c r="G97" s="166"/>
      <c r="H97" s="166"/>
      <c r="I97" s="166"/>
      <c r="J97" s="166"/>
      <c r="K97" s="166"/>
      <c r="L97" s="166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</row>
    <row r="98" spans="1:68" s="39" customFormat="1" ht="15" thickBot="1" x14ac:dyDescent="0.4">
      <c r="A98" s="172"/>
      <c r="B98" s="177"/>
      <c r="C98" s="195"/>
      <c r="D98" s="145"/>
      <c r="E98" s="145"/>
      <c r="F98" s="166"/>
      <c r="G98" s="166"/>
      <c r="H98" s="166"/>
      <c r="I98" s="166"/>
      <c r="J98" s="166"/>
      <c r="K98" s="166"/>
      <c r="L98" s="166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</row>
    <row r="99" spans="1:68" ht="15" thickBot="1" x14ac:dyDescent="0.4">
      <c r="A99" s="124" t="s">
        <v>262</v>
      </c>
      <c r="B99" s="131">
        <f>B93+B95+B97</f>
        <v>0</v>
      </c>
      <c r="C99" s="131">
        <f>C93+C95+C97</f>
        <v>0</v>
      </c>
      <c r="D99" s="145"/>
      <c r="E99" s="145"/>
      <c r="F99" s="166"/>
      <c r="G99" s="166"/>
      <c r="H99" s="166"/>
      <c r="I99" s="166"/>
      <c r="J99" s="166"/>
      <c r="K99" s="166"/>
      <c r="L99" s="166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</row>
    <row r="100" spans="1:68" s="39" customFormat="1" ht="15" thickBot="1" x14ac:dyDescent="0.4">
      <c r="A100" s="142"/>
      <c r="B100" s="178"/>
      <c r="C100" s="196"/>
      <c r="D100" s="145"/>
      <c r="E100" s="145"/>
      <c r="F100" s="166"/>
      <c r="G100" s="166"/>
      <c r="H100" s="166"/>
      <c r="I100" s="166"/>
      <c r="J100" s="166"/>
      <c r="K100" s="166"/>
      <c r="L100" s="166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</row>
    <row r="101" spans="1:68" ht="15" thickBot="1" x14ac:dyDescent="0.4">
      <c r="A101" s="125" t="s">
        <v>263</v>
      </c>
      <c r="B101" s="126">
        <f>-B62*B64</f>
        <v>0</v>
      </c>
      <c r="C101" s="126">
        <f>-C62*C64</f>
        <v>0</v>
      </c>
      <c r="D101" s="157"/>
      <c r="E101" s="145"/>
      <c r="F101" s="149"/>
      <c r="G101" s="149"/>
      <c r="H101" s="149"/>
      <c r="I101" s="149"/>
      <c r="J101" s="166"/>
      <c r="K101" s="166"/>
      <c r="L101" s="166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</row>
    <row r="102" spans="1:68" s="39" customFormat="1" ht="15" thickBot="1" x14ac:dyDescent="0.4">
      <c r="A102" s="142"/>
      <c r="B102" s="142"/>
      <c r="C102" s="171"/>
      <c r="D102" s="157"/>
      <c r="E102" s="145"/>
      <c r="F102" s="149"/>
      <c r="G102" s="149"/>
      <c r="H102" s="149"/>
      <c r="I102" s="149"/>
      <c r="J102" s="166"/>
      <c r="K102" s="166"/>
      <c r="L102" s="166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</row>
    <row r="103" spans="1:68" ht="15" thickBot="1" x14ac:dyDescent="0.4">
      <c r="A103" s="124" t="s">
        <v>238</v>
      </c>
      <c r="B103" s="131">
        <f>B21*(B99+B101)</f>
        <v>0</v>
      </c>
      <c r="C103" s="131">
        <f>C21*(C99+C101)</f>
        <v>0</v>
      </c>
      <c r="D103" s="141"/>
      <c r="E103" s="145"/>
      <c r="F103" s="149"/>
      <c r="G103" s="149"/>
      <c r="H103" s="149"/>
      <c r="I103" s="149"/>
      <c r="J103" s="166"/>
      <c r="K103" s="166"/>
      <c r="L103" s="166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151"/>
      <c r="BN103" s="151"/>
      <c r="BO103" s="151"/>
      <c r="BP103" s="151"/>
    </row>
    <row r="104" spans="1:68" s="39" customFormat="1" x14ac:dyDescent="0.35">
      <c r="A104" s="172"/>
      <c r="B104" s="178"/>
      <c r="C104" s="196"/>
      <c r="D104" s="141"/>
      <c r="E104" s="145"/>
      <c r="F104" s="149"/>
      <c r="G104" s="149"/>
      <c r="H104" s="149"/>
      <c r="I104" s="149"/>
      <c r="J104" s="166"/>
      <c r="K104" s="166"/>
      <c r="L104" s="166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</row>
    <row r="105" spans="1:68" s="11" customFormat="1" ht="15" thickBot="1" x14ac:dyDescent="0.4">
      <c r="A105" s="170"/>
      <c r="B105" s="173"/>
      <c r="C105" s="185"/>
      <c r="D105" s="167"/>
      <c r="E105" s="145"/>
      <c r="F105" s="149"/>
      <c r="G105" s="149"/>
      <c r="H105" s="149"/>
      <c r="I105" s="149"/>
      <c r="J105" s="166"/>
      <c r="K105" s="166"/>
      <c r="L105" s="166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</row>
    <row r="106" spans="1:68" ht="19" thickBot="1" x14ac:dyDescent="0.5">
      <c r="A106" s="232" t="s">
        <v>232</v>
      </c>
      <c r="B106" s="204">
        <f>B19</f>
        <v>0</v>
      </c>
      <c r="C106" s="204">
        <f>C19</f>
        <v>0</v>
      </c>
      <c r="D106" s="141"/>
      <c r="E106" s="145"/>
      <c r="F106" s="149"/>
      <c r="G106" s="149"/>
      <c r="H106" s="149"/>
      <c r="I106" s="149"/>
      <c r="J106" s="166"/>
      <c r="K106" s="166"/>
      <c r="L106" s="166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</row>
    <row r="107" spans="1:68" s="39" customFormat="1" ht="15" thickBot="1" x14ac:dyDescent="0.4">
      <c r="A107" s="170"/>
      <c r="B107" s="173"/>
      <c r="C107" s="185"/>
      <c r="D107" s="141"/>
      <c r="E107" s="145"/>
      <c r="F107" s="149"/>
      <c r="G107" s="149"/>
      <c r="H107" s="149"/>
      <c r="I107" s="149"/>
      <c r="J107" s="166"/>
      <c r="K107" s="166"/>
      <c r="L107" s="166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</row>
    <row r="108" spans="1:68" s="39" customFormat="1" ht="15" thickBot="1" x14ac:dyDescent="0.4">
      <c r="A108" s="125" t="s">
        <v>233</v>
      </c>
      <c r="B108" s="126">
        <f>(1-B77)*B73</f>
        <v>0</v>
      </c>
      <c r="C108" s="126">
        <f>(1-C77)*C73</f>
        <v>0</v>
      </c>
      <c r="D108" s="141"/>
      <c r="E108" s="145"/>
      <c r="F108" s="149"/>
      <c r="G108" s="149"/>
      <c r="H108" s="149"/>
      <c r="I108" s="149"/>
      <c r="J108" s="166"/>
      <c r="K108" s="166"/>
      <c r="L108" s="166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151"/>
      <c r="BN108" s="151"/>
      <c r="BO108" s="151"/>
      <c r="BP108" s="151"/>
    </row>
    <row r="109" spans="1:68" s="39" customFormat="1" ht="15" thickBot="1" x14ac:dyDescent="0.4">
      <c r="A109" s="170"/>
      <c r="B109" s="173"/>
      <c r="C109" s="185"/>
      <c r="D109" s="141"/>
      <c r="E109" s="145"/>
      <c r="F109" s="149"/>
      <c r="G109" s="149"/>
      <c r="H109" s="149"/>
      <c r="I109" s="149"/>
      <c r="J109" s="166"/>
      <c r="K109" s="166"/>
      <c r="L109" s="166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</row>
    <row r="110" spans="1:68" ht="15" thickBot="1" x14ac:dyDescent="0.4">
      <c r="A110" s="124" t="s">
        <v>298</v>
      </c>
      <c r="B110" s="131">
        <f>B75*B73</f>
        <v>0</v>
      </c>
      <c r="C110" s="131">
        <f>C75*C73</f>
        <v>0</v>
      </c>
      <c r="D110" s="167"/>
      <c r="E110" s="145"/>
      <c r="F110" s="149"/>
      <c r="G110" s="149"/>
      <c r="H110" s="149"/>
      <c r="I110" s="149"/>
      <c r="J110" s="149"/>
      <c r="K110" s="149"/>
      <c r="L110" s="149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151"/>
      <c r="BN110" s="151"/>
      <c r="BO110" s="151"/>
      <c r="BP110" s="151"/>
    </row>
    <row r="111" spans="1:68" ht="15" thickBot="1" x14ac:dyDescent="0.4">
      <c r="A111" s="170"/>
      <c r="B111" s="180"/>
      <c r="C111" s="187"/>
      <c r="D111" s="141"/>
      <c r="E111" s="145"/>
      <c r="F111" s="149"/>
      <c r="G111" s="149"/>
      <c r="H111" s="149"/>
      <c r="I111" s="149"/>
      <c r="J111" s="166"/>
      <c r="K111" s="166"/>
      <c r="L111" s="166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51"/>
      <c r="BM111" s="151"/>
      <c r="BN111" s="151"/>
      <c r="BO111" s="151"/>
      <c r="BP111" s="151"/>
    </row>
    <row r="112" spans="1:68" ht="15" thickBot="1" x14ac:dyDescent="0.4">
      <c r="A112" s="124" t="s">
        <v>234</v>
      </c>
      <c r="B112" s="131">
        <f>B108+(B21*B110)</f>
        <v>0</v>
      </c>
      <c r="C112" s="131">
        <f>C108+(C21*C110)</f>
        <v>0</v>
      </c>
      <c r="D112" s="145"/>
      <c r="E112" s="145"/>
      <c r="F112" s="166"/>
      <c r="G112" s="166"/>
      <c r="H112" s="166"/>
      <c r="I112" s="166"/>
      <c r="J112" s="166"/>
      <c r="K112" s="166"/>
      <c r="L112" s="166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51"/>
      <c r="BP112" s="151"/>
    </row>
    <row r="113" spans="1:68" s="39" customFormat="1" x14ac:dyDescent="0.35">
      <c r="A113" s="172"/>
      <c r="B113" s="178"/>
      <c r="C113" s="196"/>
      <c r="D113" s="145"/>
      <c r="E113" s="145"/>
      <c r="F113" s="166"/>
      <c r="G113" s="166"/>
      <c r="H113" s="166"/>
      <c r="I113" s="166"/>
      <c r="J113" s="166"/>
      <c r="K113" s="166"/>
      <c r="L113" s="166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1"/>
      <c r="BO113" s="151"/>
      <c r="BP113" s="151"/>
    </row>
    <row r="114" spans="1:68" s="39" customFormat="1" ht="15" thickBot="1" x14ac:dyDescent="0.4">
      <c r="A114" s="172"/>
      <c r="B114" s="178"/>
      <c r="C114" s="196"/>
      <c r="D114" s="145"/>
      <c r="E114" s="145"/>
      <c r="F114" s="166"/>
      <c r="G114" s="166"/>
      <c r="H114" s="166"/>
      <c r="I114" s="166"/>
      <c r="J114" s="166"/>
      <c r="K114" s="166"/>
      <c r="L114" s="166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151"/>
      <c r="BL114" s="151"/>
      <c r="BM114" s="151"/>
      <c r="BN114" s="151"/>
      <c r="BO114" s="151"/>
      <c r="BP114" s="151"/>
    </row>
    <row r="115" spans="1:68" ht="19" thickBot="1" x14ac:dyDescent="0.5">
      <c r="A115" s="232" t="s">
        <v>235</v>
      </c>
      <c r="B115" s="204">
        <f>B19</f>
        <v>0</v>
      </c>
      <c r="C115" s="204">
        <f>C19</f>
        <v>0</v>
      </c>
      <c r="D115" s="141"/>
      <c r="E115" s="145"/>
      <c r="F115" s="149"/>
      <c r="G115" s="149"/>
      <c r="H115" s="149"/>
      <c r="I115" s="149"/>
      <c r="J115" s="166"/>
      <c r="K115" s="166"/>
      <c r="L115" s="166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51"/>
      <c r="BP115" s="151"/>
    </row>
    <row r="116" spans="1:68" s="39" customFormat="1" ht="19" thickBot="1" x14ac:dyDescent="0.5">
      <c r="A116" s="198"/>
      <c r="B116" s="173"/>
      <c r="C116" s="185"/>
      <c r="D116" s="141"/>
      <c r="E116" s="145"/>
      <c r="F116" s="149"/>
      <c r="G116" s="149"/>
      <c r="H116" s="149"/>
      <c r="I116" s="149"/>
      <c r="J116" s="166"/>
      <c r="K116" s="166"/>
      <c r="L116" s="166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151"/>
      <c r="BL116" s="151"/>
      <c r="BM116" s="151"/>
      <c r="BN116" s="151"/>
      <c r="BO116" s="151"/>
      <c r="BP116" s="151"/>
    </row>
    <row r="117" spans="1:68" ht="15" thickBot="1" x14ac:dyDescent="0.4">
      <c r="A117" s="124" t="s">
        <v>237</v>
      </c>
      <c r="B117" s="131">
        <f>B103-B112</f>
        <v>0</v>
      </c>
      <c r="C117" s="131">
        <f>C103-C112</f>
        <v>0</v>
      </c>
      <c r="D117" s="141"/>
      <c r="E117" s="145"/>
      <c r="F117" s="149"/>
      <c r="G117" s="149"/>
      <c r="H117" s="149"/>
      <c r="I117" s="149"/>
      <c r="J117" s="166"/>
      <c r="K117" s="166"/>
      <c r="L117" s="166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  <c r="BJ117" s="151"/>
      <c r="BK117" s="151"/>
      <c r="BL117" s="151"/>
      <c r="BM117" s="151"/>
      <c r="BN117" s="151"/>
      <c r="BO117" s="151"/>
      <c r="BP117" s="151"/>
    </row>
    <row r="118" spans="1:68" s="39" customFormat="1" x14ac:dyDescent="0.35">
      <c r="A118" s="172"/>
      <c r="B118" s="178"/>
      <c r="C118" s="196"/>
      <c r="D118" s="141"/>
      <c r="E118" s="145"/>
      <c r="F118" s="149"/>
      <c r="G118" s="149"/>
      <c r="H118" s="149"/>
      <c r="I118" s="149"/>
      <c r="J118" s="166"/>
      <c r="K118" s="166"/>
      <c r="L118" s="166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</row>
    <row r="119" spans="1:68" ht="15" thickBot="1" x14ac:dyDescent="0.4">
      <c r="A119" s="170"/>
      <c r="B119" s="142"/>
      <c r="C119" s="171"/>
      <c r="D119" s="145"/>
      <c r="E119" s="145"/>
      <c r="F119" s="166"/>
      <c r="G119" s="166"/>
      <c r="H119" s="166"/>
      <c r="I119" s="166"/>
      <c r="J119" s="166"/>
      <c r="K119" s="166"/>
      <c r="L119" s="166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</row>
    <row r="120" spans="1:68" s="39" customFormat="1" ht="19" thickBot="1" x14ac:dyDescent="0.5">
      <c r="A120" s="232" t="s">
        <v>240</v>
      </c>
      <c r="B120" s="238">
        <f>B19</f>
        <v>0</v>
      </c>
      <c r="C120" s="238">
        <f>C19</f>
        <v>0</v>
      </c>
      <c r="D120" s="145"/>
      <c r="E120" s="145"/>
      <c r="F120" s="166"/>
      <c r="G120" s="166"/>
      <c r="H120" s="166"/>
      <c r="I120" s="166"/>
      <c r="J120" s="166"/>
      <c r="K120" s="166"/>
      <c r="L120" s="166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</row>
    <row r="121" spans="1:68" s="39" customFormat="1" ht="15" thickBot="1" x14ac:dyDescent="0.4">
      <c r="A121" s="110"/>
      <c r="B121" s="180"/>
      <c r="C121" s="187"/>
      <c r="D121" s="145"/>
      <c r="E121" s="145"/>
      <c r="F121" s="166"/>
      <c r="G121" s="166"/>
      <c r="H121" s="166"/>
      <c r="I121" s="166"/>
      <c r="J121" s="166"/>
      <c r="K121" s="166"/>
      <c r="L121" s="166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</row>
    <row r="122" spans="1:68" s="39" customFormat="1" ht="15" thickBot="1" x14ac:dyDescent="0.4">
      <c r="A122" s="124" t="s">
        <v>241</v>
      </c>
      <c r="B122" s="131">
        <f>-((B40*B42)+(B28*B30)+(B52*B54))</f>
        <v>0</v>
      </c>
      <c r="C122" s="131">
        <f>-((C40*C42)+(C28*C30)+(C52*C54))</f>
        <v>0</v>
      </c>
      <c r="D122" s="145"/>
      <c r="E122" s="145"/>
      <c r="F122" s="166"/>
      <c r="G122" s="166"/>
      <c r="H122" s="166"/>
      <c r="I122" s="166"/>
      <c r="J122" s="166"/>
      <c r="K122" s="166"/>
      <c r="L122" s="166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</row>
    <row r="123" spans="1:68" s="39" customFormat="1" ht="15" thickBot="1" x14ac:dyDescent="0.4">
      <c r="A123" s="215"/>
      <c r="B123" s="213"/>
      <c r="C123" s="214"/>
      <c r="D123" s="145"/>
      <c r="E123" s="145"/>
      <c r="F123" s="166"/>
      <c r="G123" s="166"/>
      <c r="H123" s="166"/>
      <c r="I123" s="166"/>
      <c r="J123" s="166"/>
      <c r="K123" s="166"/>
      <c r="L123" s="166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</row>
    <row r="124" spans="1:68" s="39" customFormat="1" ht="15" thickBot="1" x14ac:dyDescent="0.4">
      <c r="A124" s="124" t="s">
        <v>242</v>
      </c>
      <c r="B124" s="218" t="e">
        <f>-((B28*B30)+(B40*B42)+(B52*B54))/((B13*B30)+(B14*B42)+(B15*B54))</f>
        <v>#DIV/0!</v>
      </c>
      <c r="C124" s="218" t="e">
        <f>-((C28*C30)+(C40*C42)+(C52*C54))/((B13*C30)+(B14*C42)+(B15*C54))</f>
        <v>#DIV/0!</v>
      </c>
      <c r="D124" s="145"/>
      <c r="E124" s="145"/>
      <c r="F124" s="166"/>
      <c r="G124" s="166"/>
      <c r="H124" s="166"/>
      <c r="I124" s="166"/>
      <c r="J124" s="166"/>
      <c r="K124" s="166"/>
      <c r="L124" s="166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</row>
    <row r="125" spans="1:68" s="39" customFormat="1" ht="15" thickBot="1" x14ac:dyDescent="0.4">
      <c r="A125" s="170"/>
      <c r="B125" s="180"/>
      <c r="C125" s="171"/>
      <c r="D125" s="145"/>
      <c r="E125" s="145"/>
      <c r="F125" s="166"/>
      <c r="G125" s="166"/>
      <c r="H125" s="166"/>
      <c r="I125" s="166"/>
      <c r="J125" s="166"/>
      <c r="K125" s="166"/>
      <c r="L125" s="166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</row>
    <row r="126" spans="1:68" s="39" customFormat="1" ht="15" thickBot="1" x14ac:dyDescent="0.4">
      <c r="A126" s="124" t="s">
        <v>243</v>
      </c>
      <c r="B126" s="131">
        <f>B21*B122</f>
        <v>0</v>
      </c>
      <c r="C126" s="131">
        <f>C21*C122</f>
        <v>0</v>
      </c>
      <c r="D126" s="145"/>
      <c r="E126" s="145"/>
      <c r="F126" s="166"/>
      <c r="G126" s="166"/>
      <c r="H126" s="166"/>
      <c r="I126" s="166"/>
      <c r="J126" s="166"/>
      <c r="K126" s="166"/>
      <c r="L126" s="166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</row>
    <row r="127" spans="1:68" s="39" customFormat="1" x14ac:dyDescent="0.35">
      <c r="A127" s="172"/>
      <c r="B127" s="178"/>
      <c r="C127" s="196"/>
      <c r="D127" s="145"/>
      <c r="E127" s="145"/>
      <c r="F127" s="166"/>
      <c r="G127" s="166"/>
      <c r="H127" s="166"/>
      <c r="I127" s="166"/>
      <c r="J127" s="166"/>
      <c r="K127" s="166"/>
      <c r="L127" s="166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</row>
    <row r="128" spans="1:68" s="39" customFormat="1" ht="15" thickBot="1" x14ac:dyDescent="0.4">
      <c r="A128" s="172"/>
      <c r="B128" s="179"/>
      <c r="C128" s="187"/>
      <c r="D128" s="145"/>
      <c r="E128" s="145"/>
      <c r="F128" s="166"/>
      <c r="G128" s="166"/>
      <c r="H128" s="166"/>
      <c r="I128" s="166"/>
      <c r="J128" s="166"/>
      <c r="K128" s="166"/>
      <c r="L128" s="166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151"/>
      <c r="BN128" s="151"/>
      <c r="BO128" s="151"/>
      <c r="BP128" s="151"/>
    </row>
    <row r="129" spans="1:68" s="39" customFormat="1" ht="19" thickBot="1" x14ac:dyDescent="0.5">
      <c r="A129" s="232" t="s">
        <v>244</v>
      </c>
      <c r="B129" s="239">
        <f>B19</f>
        <v>0</v>
      </c>
      <c r="C129" s="238">
        <f>C19</f>
        <v>0</v>
      </c>
      <c r="D129" s="145"/>
      <c r="E129" s="145"/>
      <c r="F129" s="166"/>
      <c r="G129" s="166"/>
      <c r="H129" s="166"/>
      <c r="I129" s="166"/>
      <c r="J129" s="166"/>
      <c r="K129" s="166"/>
      <c r="L129" s="166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51"/>
      <c r="BN129" s="151"/>
      <c r="BO129" s="151"/>
      <c r="BP129" s="151"/>
    </row>
    <row r="130" spans="1:68" s="39" customFormat="1" ht="15" thickBot="1" x14ac:dyDescent="0.4">
      <c r="A130" s="172"/>
      <c r="B130" s="179"/>
      <c r="C130" s="187"/>
      <c r="D130" s="145"/>
      <c r="E130" s="145"/>
      <c r="F130" s="166"/>
      <c r="G130" s="166"/>
      <c r="H130" s="166"/>
      <c r="I130" s="166"/>
      <c r="J130" s="166"/>
      <c r="K130" s="166"/>
      <c r="L130" s="166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</row>
    <row r="131" spans="1:68" s="39" customFormat="1" ht="15" thickBot="1" x14ac:dyDescent="0.4">
      <c r="A131" s="124" t="s">
        <v>257</v>
      </c>
      <c r="B131" s="131">
        <f>-B85*B87</f>
        <v>0</v>
      </c>
      <c r="C131" s="131">
        <f>C85*C87</f>
        <v>0</v>
      </c>
      <c r="D131" s="145"/>
      <c r="E131" s="145"/>
      <c r="F131" s="166"/>
      <c r="G131" s="166"/>
      <c r="H131" s="166"/>
      <c r="I131" s="166"/>
      <c r="J131" s="166"/>
      <c r="K131" s="166"/>
      <c r="L131" s="166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51"/>
      <c r="BN131" s="151"/>
      <c r="BO131" s="151"/>
      <c r="BP131" s="151"/>
    </row>
    <row r="132" spans="1:68" ht="15" thickBot="1" x14ac:dyDescent="0.4">
      <c r="A132" s="110"/>
      <c r="B132" s="181"/>
      <c r="C132" s="199"/>
      <c r="D132" s="167"/>
      <c r="E132" s="145"/>
      <c r="F132" s="149"/>
      <c r="G132" s="149"/>
      <c r="H132" s="149"/>
      <c r="I132" s="149"/>
      <c r="J132" s="149"/>
      <c r="K132" s="149"/>
      <c r="L132" s="149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</row>
    <row r="133" spans="1:68" ht="15" thickBot="1" x14ac:dyDescent="0.4">
      <c r="A133" s="124" t="s">
        <v>245</v>
      </c>
      <c r="B133" s="135" t="e">
        <f>(B73-(B73*B77))/(B99+B101+B131)</f>
        <v>#DIV/0!</v>
      </c>
      <c r="C133" s="135" t="e">
        <f>(C73-(C73*C77))/(C99+C101+C131)</f>
        <v>#DIV/0!</v>
      </c>
      <c r="D133" s="145"/>
      <c r="E133" s="145"/>
      <c r="F133" s="166"/>
      <c r="G133" s="166"/>
      <c r="H133" s="166"/>
      <c r="I133" s="166"/>
      <c r="J133" s="166"/>
      <c r="K133" s="166"/>
      <c r="L133" s="166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151"/>
      <c r="BN133" s="151"/>
      <c r="BO133" s="151"/>
      <c r="BP133" s="151"/>
    </row>
    <row r="134" spans="1:68" x14ac:dyDescent="0.35">
      <c r="A134" s="110" t="s">
        <v>246</v>
      </c>
      <c r="B134" s="180"/>
      <c r="C134" s="187"/>
      <c r="D134" s="167"/>
      <c r="E134" s="145"/>
      <c r="F134" s="154"/>
      <c r="G134" s="154"/>
      <c r="H134" s="154"/>
      <c r="I134" s="154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1"/>
      <c r="BP134" s="151"/>
    </row>
    <row r="135" spans="1:68" s="39" customFormat="1" x14ac:dyDescent="0.35">
      <c r="A135" s="170"/>
      <c r="B135" s="180"/>
      <c r="C135" s="187"/>
      <c r="D135" s="167"/>
      <c r="E135" s="145"/>
      <c r="F135" s="154"/>
      <c r="G135" s="154"/>
      <c r="H135" s="154"/>
      <c r="I135" s="154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151"/>
      <c r="BN135" s="151"/>
      <c r="BO135" s="151"/>
      <c r="BP135" s="151"/>
    </row>
    <row r="136" spans="1:68" s="39" customFormat="1" ht="15" thickBot="1" x14ac:dyDescent="0.4">
      <c r="A136" s="172"/>
      <c r="B136" s="178"/>
      <c r="C136" s="196"/>
      <c r="D136" s="141"/>
      <c r="E136" s="145"/>
      <c r="F136" s="154"/>
      <c r="G136" s="154"/>
      <c r="H136" s="154"/>
      <c r="I136" s="154"/>
      <c r="J136" s="151"/>
      <c r="K136" s="151"/>
      <c r="L136" s="151"/>
      <c r="M136" s="159"/>
      <c r="N136" s="159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151"/>
      <c r="BN136" s="151"/>
      <c r="BO136" s="151"/>
      <c r="BP136" s="151"/>
    </row>
    <row r="137" spans="1:68" s="39" customFormat="1" ht="19" thickBot="1" x14ac:dyDescent="0.5">
      <c r="A137" s="232" t="s">
        <v>247</v>
      </c>
      <c r="B137" s="240">
        <f>B19</f>
        <v>0</v>
      </c>
      <c r="C137" s="240">
        <f>C19</f>
        <v>0</v>
      </c>
      <c r="D137" s="141"/>
      <c r="E137" s="145"/>
      <c r="F137" s="154"/>
      <c r="G137" s="154"/>
      <c r="H137" s="154"/>
      <c r="I137" s="154"/>
      <c r="J137" s="151"/>
      <c r="K137" s="151"/>
      <c r="L137" s="151"/>
      <c r="M137" s="159"/>
      <c r="N137" s="159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</row>
    <row r="138" spans="1:68" s="39" customFormat="1" ht="19" thickBot="1" x14ac:dyDescent="0.5">
      <c r="A138" s="198"/>
      <c r="B138" s="178"/>
      <c r="C138" s="196"/>
      <c r="D138" s="141"/>
      <c r="E138" s="145"/>
      <c r="F138" s="154"/>
      <c r="G138" s="154"/>
      <c r="H138" s="154"/>
      <c r="I138" s="154"/>
      <c r="J138" s="151"/>
      <c r="K138" s="151"/>
      <c r="L138" s="151"/>
      <c r="M138" s="159"/>
      <c r="N138" s="159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</row>
    <row r="139" spans="1:68" s="39" customFormat="1" ht="15" thickBot="1" x14ac:dyDescent="0.4">
      <c r="A139" s="124" t="s">
        <v>285</v>
      </c>
      <c r="B139" s="134" t="e">
        <f>(B73-(B73*B77))/(B99+B101)</f>
        <v>#DIV/0!</v>
      </c>
      <c r="C139" s="135" t="e">
        <f>(C73-(C73*C77))/(C99+C101)</f>
        <v>#DIV/0!</v>
      </c>
      <c r="D139" s="141"/>
      <c r="E139" s="145"/>
      <c r="F139" s="154"/>
      <c r="G139" s="154"/>
      <c r="H139" s="154"/>
      <c r="I139" s="154"/>
      <c r="J139" s="151"/>
      <c r="K139" s="151"/>
      <c r="L139" s="151"/>
      <c r="M139" s="159"/>
      <c r="N139" s="159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51"/>
      <c r="BN139" s="151"/>
      <c r="BO139" s="151"/>
      <c r="BP139" s="151"/>
    </row>
    <row r="140" spans="1:68" s="39" customFormat="1" x14ac:dyDescent="0.35">
      <c r="A140" s="172"/>
      <c r="B140" s="179"/>
      <c r="C140" s="187"/>
      <c r="D140" s="141"/>
      <c r="E140" s="145"/>
      <c r="F140" s="154"/>
      <c r="G140" s="154"/>
      <c r="H140" s="154"/>
      <c r="I140" s="154"/>
      <c r="J140" s="151"/>
      <c r="K140" s="151"/>
      <c r="L140" s="151"/>
      <c r="M140" s="159"/>
      <c r="N140" s="159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  <c r="BJ140" s="151"/>
      <c r="BK140" s="151"/>
      <c r="BL140" s="151"/>
      <c r="BM140" s="151"/>
      <c r="BN140" s="151"/>
      <c r="BO140" s="151"/>
      <c r="BP140" s="151"/>
    </row>
    <row r="141" spans="1:68" ht="15" thickBot="1" x14ac:dyDescent="0.4">
      <c r="A141" s="170"/>
      <c r="B141" s="142"/>
      <c r="C141" s="171"/>
      <c r="D141" s="141"/>
      <c r="E141" s="145"/>
      <c r="F141" s="154"/>
      <c r="G141" s="154"/>
      <c r="H141" s="154"/>
      <c r="I141" s="154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51"/>
      <c r="BN141" s="151"/>
      <c r="BO141" s="151"/>
      <c r="BP141" s="151"/>
    </row>
    <row r="142" spans="1:68" ht="15" thickBot="1" x14ac:dyDescent="0.4">
      <c r="A142" s="124" t="s">
        <v>248</v>
      </c>
      <c r="B142" s="136" t="e">
        <f>IRR('4. Kassavirta'!L12:L62,0.1)</f>
        <v>#NUM!</v>
      </c>
      <c r="C142" s="136" t="e">
        <f>IRR('4. Kassavirta'!M12:M62,0.1)</f>
        <v>#NUM!</v>
      </c>
      <c r="D142" s="141"/>
      <c r="E142" s="141"/>
      <c r="F142" s="154"/>
      <c r="G142" s="154"/>
      <c r="H142" s="154"/>
      <c r="I142" s="154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151"/>
      <c r="BN142" s="151"/>
      <c r="BO142" s="151"/>
      <c r="BP142" s="151"/>
    </row>
    <row r="143" spans="1:68" s="39" customFormat="1" ht="15" thickBot="1" x14ac:dyDescent="0.4">
      <c r="A143" s="172"/>
      <c r="B143" s="181"/>
      <c r="C143" s="199"/>
      <c r="D143" s="141"/>
      <c r="E143" s="141"/>
      <c r="F143" s="154"/>
      <c r="G143" s="154"/>
      <c r="H143" s="154"/>
      <c r="I143" s="154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</row>
    <row r="144" spans="1:68" s="39" customFormat="1" ht="15" thickBot="1" x14ac:dyDescent="0.4">
      <c r="A144" s="124" t="s">
        <v>249</v>
      </c>
      <c r="B144" s="136" t="e">
        <f>IRR('4. Kassavirta'!N12:N62,0.1)</f>
        <v>#NUM!</v>
      </c>
      <c r="C144" s="136" t="e">
        <f>IRR('4. Kassavirta'!O12:O62,0.1)</f>
        <v>#NUM!</v>
      </c>
      <c r="D144" s="141"/>
      <c r="E144" s="141"/>
      <c r="F144" s="154"/>
      <c r="G144" s="154"/>
      <c r="H144" s="154"/>
      <c r="I144" s="154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</row>
    <row r="145" spans="1:68" ht="15" thickBot="1" x14ac:dyDescent="0.4">
      <c r="A145" s="172"/>
      <c r="B145" s="181"/>
      <c r="C145" s="199"/>
      <c r="D145" s="157"/>
      <c r="E145" s="141"/>
      <c r="F145" s="154"/>
      <c r="G145" s="154"/>
      <c r="H145" s="154"/>
      <c r="I145" s="154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151"/>
      <c r="BN145" s="151"/>
      <c r="BO145" s="151"/>
      <c r="BP145" s="151"/>
    </row>
    <row r="146" spans="1:68" ht="15" thickBot="1" x14ac:dyDescent="0.4">
      <c r="A146" s="124" t="s">
        <v>250</v>
      </c>
      <c r="B146" s="136" t="e">
        <f>IRR('4. Kassavirta'!P12:P62,0.1)</f>
        <v>#NUM!</v>
      </c>
      <c r="C146" s="136" t="e">
        <f>IRR('4. Kassavirta'!Q12:Q62,0.1)</f>
        <v>#NUM!</v>
      </c>
      <c r="D146" s="141"/>
      <c r="E146" s="141"/>
      <c r="F146" s="154"/>
      <c r="G146" s="154"/>
      <c r="H146" s="154"/>
      <c r="I146" s="154"/>
      <c r="J146" s="151"/>
      <c r="K146" s="151"/>
      <c r="L146" s="151"/>
      <c r="M146" s="159"/>
      <c r="N146" s="159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1"/>
      <c r="BJ146" s="151"/>
      <c r="BK146" s="151"/>
      <c r="BL146" s="151"/>
      <c r="BM146" s="151"/>
      <c r="BN146" s="151"/>
      <c r="BO146" s="151"/>
      <c r="BP146" s="151"/>
    </row>
    <row r="147" spans="1:68" s="39" customFormat="1" x14ac:dyDescent="0.35">
      <c r="A147" s="172"/>
      <c r="B147" s="181"/>
      <c r="C147" s="199"/>
      <c r="D147" s="141"/>
      <c r="E147" s="141"/>
      <c r="F147" s="154"/>
      <c r="G147" s="154"/>
      <c r="H147" s="154"/>
      <c r="I147" s="154"/>
      <c r="J147" s="151"/>
      <c r="K147" s="151"/>
      <c r="L147" s="151"/>
      <c r="M147" s="159"/>
      <c r="N147" s="159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51"/>
      <c r="BN147" s="151"/>
      <c r="BO147" s="151"/>
      <c r="BP147" s="151"/>
    </row>
    <row r="148" spans="1:68" ht="15" thickBot="1" x14ac:dyDescent="0.4">
      <c r="A148" s="170"/>
      <c r="B148" s="142"/>
      <c r="C148" s="171"/>
      <c r="D148" s="157"/>
      <c r="E148" s="141"/>
      <c r="F148" s="154"/>
      <c r="G148" s="154"/>
      <c r="H148" s="154"/>
      <c r="I148" s="154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</row>
    <row r="149" spans="1:68" ht="15" thickBot="1" x14ac:dyDescent="0.4">
      <c r="A149" s="124" t="s">
        <v>251</v>
      </c>
      <c r="B149" s="131">
        <f ca="1">OFFSET('5. Nettonykyarvo'!E11,MATCH(B21,'5. Nettonykyarvo'!E12:E62,0),1)</f>
        <v>0</v>
      </c>
      <c r="C149" s="131">
        <f ca="1">OFFSET('5. Nettonykyarvo'!E11,MATCH(C21,'5. Nettonykyarvo'!E12:E62,0),2)</f>
        <v>0</v>
      </c>
      <c r="D149" s="141"/>
      <c r="E149" s="141"/>
      <c r="F149" s="154"/>
      <c r="G149" s="154"/>
      <c r="H149" s="154"/>
      <c r="I149" s="154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151"/>
      <c r="BN149" s="151"/>
      <c r="BO149" s="151"/>
      <c r="BP149" s="151"/>
    </row>
    <row r="150" spans="1:68" s="39" customFormat="1" ht="15" thickBot="1" x14ac:dyDescent="0.4">
      <c r="A150" s="170"/>
      <c r="B150" s="182"/>
      <c r="C150" s="200"/>
      <c r="D150" s="141"/>
      <c r="E150" s="141"/>
      <c r="F150" s="154"/>
      <c r="G150" s="154"/>
      <c r="H150" s="154"/>
      <c r="I150" s="154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</row>
    <row r="151" spans="1:68" s="39" customFormat="1" ht="15" thickBot="1" x14ac:dyDescent="0.4">
      <c r="A151" s="124" t="s">
        <v>252</v>
      </c>
      <c r="B151" s="131">
        <f ca="1">OFFSET('5. Nettonykyarvo'!E11,MATCH(B21,'5. Nettonykyarvo'!E12:E62,0),3)</f>
        <v>0</v>
      </c>
      <c r="C151" s="131">
        <f ca="1">OFFSET('5. Nettonykyarvo'!E11,MATCH(C21,'5. Nettonykyarvo'!E12:E62,0),4)</f>
        <v>0</v>
      </c>
      <c r="D151" s="141"/>
      <c r="E151" s="141"/>
      <c r="F151" s="154"/>
      <c r="G151" s="154"/>
      <c r="H151" s="154"/>
      <c r="I151" s="154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</row>
    <row r="152" spans="1:68" ht="15" thickBot="1" x14ac:dyDescent="0.4">
      <c r="A152" s="111"/>
      <c r="B152" s="182"/>
      <c r="C152" s="200"/>
      <c r="D152" s="157"/>
      <c r="E152" s="141"/>
      <c r="F152" s="154"/>
      <c r="G152" s="154"/>
      <c r="H152" s="154"/>
      <c r="I152" s="154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</row>
    <row r="153" spans="1:68" ht="15" thickBot="1" x14ac:dyDescent="0.4">
      <c r="A153" s="124" t="s">
        <v>253</v>
      </c>
      <c r="B153" s="131">
        <f ca="1">OFFSET('5. Nettonykyarvo'!E11,MATCH(B21,'5. Nettonykyarvo'!E12:E62,0),5)</f>
        <v>0</v>
      </c>
      <c r="C153" s="131">
        <f ca="1">OFFSET('5. Nettonykyarvo'!E11,MATCH(C21,'5. Nettonykyarvo'!E12:E62,0),6)</f>
        <v>0</v>
      </c>
      <c r="D153" s="141"/>
      <c r="E153" s="141"/>
      <c r="F153" s="154"/>
      <c r="G153" s="154"/>
      <c r="H153" s="154"/>
      <c r="I153" s="154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51"/>
      <c r="BN153" s="151"/>
      <c r="BO153" s="151"/>
      <c r="BP153" s="151"/>
    </row>
    <row r="154" spans="1:68" s="39" customFormat="1" x14ac:dyDescent="0.35">
      <c r="A154" s="172"/>
      <c r="B154" s="178"/>
      <c r="C154" s="196"/>
      <c r="D154" s="141"/>
      <c r="E154" s="141"/>
      <c r="F154" s="154"/>
      <c r="G154" s="154"/>
      <c r="H154" s="154"/>
      <c r="I154" s="154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151"/>
      <c r="BK154" s="151"/>
      <c r="BL154" s="151"/>
      <c r="BM154" s="151"/>
      <c r="BN154" s="151"/>
      <c r="BO154" s="151"/>
      <c r="BP154" s="151"/>
    </row>
    <row r="155" spans="1:68" ht="17.149999999999999" customHeight="1" thickBot="1" x14ac:dyDescent="0.4">
      <c r="A155" s="170"/>
      <c r="B155" s="201"/>
      <c r="C155" s="202"/>
      <c r="D155" s="167"/>
      <c r="E155" s="145"/>
      <c r="F155" s="151"/>
      <c r="G155" s="154"/>
      <c r="H155" s="154"/>
      <c r="I155" s="154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151"/>
      <c r="BK155" s="151"/>
      <c r="BL155" s="151"/>
      <c r="BM155" s="151"/>
      <c r="BN155" s="151"/>
      <c r="BO155" s="151"/>
      <c r="BP155" s="151"/>
    </row>
    <row r="156" spans="1:68" ht="16" customHeight="1" thickBot="1" x14ac:dyDescent="0.4">
      <c r="A156" s="124" t="s">
        <v>254</v>
      </c>
      <c r="B156" s="131">
        <f ca="1">OFFSET('4. Kassavirta'!E11,MATCH(B21,'4. Kassavirta'!E12:E62,0),1)</f>
        <v>0</v>
      </c>
      <c r="C156" s="131">
        <f ca="1">OFFSET('4. Kassavirta'!E11,MATCH(C21,'4. Kassavirta'!E12:E62,0),2)</f>
        <v>0</v>
      </c>
      <c r="D156" s="145"/>
      <c r="E156" s="145"/>
      <c r="F156" s="151"/>
      <c r="G156" s="154"/>
      <c r="H156" s="154"/>
      <c r="I156" s="154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1"/>
      <c r="BM156" s="151"/>
      <c r="BN156" s="151"/>
      <c r="BO156" s="151"/>
      <c r="BP156" s="151"/>
    </row>
    <row r="157" spans="1:68" ht="15" thickBot="1" x14ac:dyDescent="0.4">
      <c r="A157" s="170"/>
      <c r="B157" s="182"/>
      <c r="C157" s="200"/>
      <c r="D157" s="157"/>
      <c r="E157" s="145"/>
      <c r="F157" s="151"/>
      <c r="G157" s="151"/>
      <c r="H157" s="151"/>
      <c r="I157" s="154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  <c r="BI157" s="151"/>
      <c r="BJ157" s="151"/>
      <c r="BK157" s="151"/>
      <c r="BL157" s="151"/>
      <c r="BM157" s="151"/>
      <c r="BN157" s="151"/>
      <c r="BO157" s="151"/>
      <c r="BP157" s="151"/>
    </row>
    <row r="158" spans="1:68" ht="15" thickBot="1" x14ac:dyDescent="0.4">
      <c r="A158" s="124" t="s">
        <v>255</v>
      </c>
      <c r="B158" s="131">
        <f ca="1">OFFSET('4. Kassavirta'!E11,MATCH(B21,'4. Kassavirta'!E12:E62,0),3)</f>
        <v>0</v>
      </c>
      <c r="C158" s="131">
        <f ca="1">OFFSET('4. Kassavirta'!E11,MATCH(C21,'4. Kassavirta'!E12:E62,0),4)</f>
        <v>0</v>
      </c>
      <c r="D158" s="145"/>
      <c r="E158" s="145"/>
      <c r="F158" s="151"/>
      <c r="G158" s="151"/>
      <c r="H158" s="151"/>
      <c r="I158" s="154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1"/>
      <c r="BJ158" s="151"/>
      <c r="BK158" s="151"/>
      <c r="BL158" s="151"/>
      <c r="BM158" s="151"/>
      <c r="BN158" s="151"/>
      <c r="BO158" s="151"/>
      <c r="BP158" s="151"/>
    </row>
    <row r="159" spans="1:68" ht="15" thickBot="1" x14ac:dyDescent="0.4">
      <c r="A159" s="170"/>
      <c r="B159" s="201"/>
      <c r="C159" s="203"/>
      <c r="D159" s="145"/>
      <c r="E159" s="145"/>
      <c r="F159" s="151"/>
      <c r="G159" s="151"/>
      <c r="H159" s="151"/>
      <c r="I159" s="154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</row>
    <row r="160" spans="1:68" ht="15" thickBot="1" x14ac:dyDescent="0.4">
      <c r="A160" s="125" t="s">
        <v>256</v>
      </c>
      <c r="B160" s="131">
        <f ca="1">OFFSET('4. Kassavirta'!E11,MATCH(B21,'4. Kassavirta'!E12:E62,0),5)</f>
        <v>0</v>
      </c>
      <c r="C160" s="131">
        <f ca="1">OFFSET('4. Kassavirta'!E11,MATCH(C21,'4. Kassavirta'!E12:E62,0),6)</f>
        <v>0</v>
      </c>
      <c r="D160" s="145"/>
      <c r="E160" s="145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</row>
    <row r="161" spans="1:68" x14ac:dyDescent="0.35">
      <c r="A161" s="145"/>
      <c r="B161" s="145"/>
      <c r="C161" s="145"/>
      <c r="D161" s="145"/>
      <c r="E161" s="145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</row>
    <row r="162" spans="1:68" x14ac:dyDescent="0.35">
      <c r="A162" s="145"/>
      <c r="B162" s="145"/>
      <c r="C162" s="145"/>
      <c r="D162" s="145"/>
      <c r="E162" s="145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</row>
    <row r="163" spans="1:68" x14ac:dyDescent="0.35">
      <c r="A163" s="145"/>
      <c r="B163" s="145"/>
      <c r="C163" s="145"/>
      <c r="D163" s="145"/>
      <c r="E163" s="145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</row>
    <row r="164" spans="1:68" x14ac:dyDescent="0.35">
      <c r="A164" s="145"/>
      <c r="B164" s="145"/>
      <c r="C164" s="145"/>
      <c r="D164" s="145"/>
      <c r="E164" s="145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</row>
    <row r="165" spans="1:68" x14ac:dyDescent="0.35">
      <c r="A165" s="145"/>
      <c r="B165" s="145"/>
      <c r="C165" s="145"/>
      <c r="D165" s="145"/>
      <c r="E165" s="145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</row>
    <row r="166" spans="1:68" x14ac:dyDescent="0.35">
      <c r="A166" s="145"/>
      <c r="B166" s="145"/>
      <c r="C166" s="145"/>
      <c r="D166" s="145"/>
      <c r="E166" s="145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</row>
    <row r="167" spans="1:68" x14ac:dyDescent="0.35">
      <c r="A167" s="145"/>
      <c r="B167" s="145"/>
      <c r="C167" s="145"/>
      <c r="D167" s="145"/>
      <c r="E167" s="145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  <c r="BI167" s="151"/>
      <c r="BJ167" s="151"/>
      <c r="BK167" s="151"/>
      <c r="BL167" s="151"/>
      <c r="BM167" s="151"/>
      <c r="BN167" s="151"/>
      <c r="BO167" s="151"/>
      <c r="BP167" s="151"/>
    </row>
    <row r="168" spans="1:68" x14ac:dyDescent="0.35">
      <c r="A168" s="145"/>
      <c r="B168" s="145"/>
      <c r="C168" s="145"/>
      <c r="D168" s="145"/>
      <c r="E168" s="145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  <c r="BI168" s="151"/>
      <c r="BJ168" s="151"/>
      <c r="BK168" s="151"/>
      <c r="BL168" s="151"/>
      <c r="BM168" s="151"/>
      <c r="BN168" s="151"/>
      <c r="BO168" s="151"/>
      <c r="BP168" s="151"/>
    </row>
    <row r="169" spans="1:68" x14ac:dyDescent="0.35">
      <c r="A169" s="145"/>
      <c r="B169" s="145"/>
      <c r="C169" s="145"/>
      <c r="D169" s="145"/>
      <c r="E169" s="145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</row>
    <row r="170" spans="1:68" x14ac:dyDescent="0.35">
      <c r="A170" s="145"/>
      <c r="B170" s="145"/>
      <c r="C170" s="145"/>
      <c r="D170" s="145"/>
      <c r="E170" s="145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1"/>
    </row>
    <row r="171" spans="1:68" x14ac:dyDescent="0.35">
      <c r="A171" s="145"/>
      <c r="B171" s="145"/>
      <c r="C171" s="145"/>
      <c r="D171" s="145"/>
      <c r="E171" s="145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</row>
    <row r="172" spans="1:68" s="25" customFormat="1" x14ac:dyDescent="0.35">
      <c r="A172" s="145"/>
      <c r="B172" s="145"/>
      <c r="C172" s="145"/>
      <c r="D172" s="145"/>
      <c r="E172" s="145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  <c r="BI172" s="151"/>
      <c r="BJ172" s="151"/>
      <c r="BK172" s="151"/>
      <c r="BL172" s="151"/>
      <c r="BM172" s="151"/>
      <c r="BN172" s="151"/>
      <c r="BO172" s="151"/>
      <c r="BP172" s="151"/>
    </row>
    <row r="173" spans="1:68" x14ac:dyDescent="0.35">
      <c r="A173" s="145"/>
      <c r="B173" s="145"/>
      <c r="C173" s="145"/>
      <c r="D173" s="145"/>
      <c r="E173" s="145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</row>
    <row r="174" spans="1:68" x14ac:dyDescent="0.35">
      <c r="A174" s="145"/>
      <c r="B174" s="145"/>
      <c r="C174" s="145"/>
      <c r="D174" s="145"/>
      <c r="E174" s="145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</row>
    <row r="175" spans="1:68" x14ac:dyDescent="0.35">
      <c r="A175" s="145"/>
      <c r="B175" s="145"/>
      <c r="C175" s="145"/>
      <c r="D175" s="145"/>
      <c r="E175" s="145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51"/>
      <c r="BN175" s="151"/>
      <c r="BO175" s="151"/>
      <c r="BP175" s="151"/>
    </row>
    <row r="176" spans="1:68" x14ac:dyDescent="0.35">
      <c r="A176" s="145"/>
      <c r="B176" s="145"/>
      <c r="C176" s="145"/>
      <c r="D176" s="145"/>
      <c r="E176" s="145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</row>
    <row r="177" spans="1:68" x14ac:dyDescent="0.35">
      <c r="A177" s="145"/>
      <c r="B177" s="145"/>
      <c r="C177" s="145"/>
      <c r="D177" s="145"/>
      <c r="E177" s="145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</row>
    <row r="178" spans="1:68" x14ac:dyDescent="0.35">
      <c r="A178" s="145"/>
      <c r="B178" s="145"/>
      <c r="C178" s="145"/>
      <c r="D178" s="145"/>
      <c r="E178" s="145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</row>
    <row r="179" spans="1:68" x14ac:dyDescent="0.35">
      <c r="A179" s="145"/>
      <c r="B179" s="145"/>
      <c r="C179" s="145"/>
      <c r="D179" s="145"/>
      <c r="E179" s="145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51"/>
      <c r="BN179" s="151"/>
      <c r="BO179" s="151"/>
      <c r="BP179" s="151"/>
    </row>
    <row r="180" spans="1:68" x14ac:dyDescent="0.35">
      <c r="A180" s="145"/>
      <c r="B180" s="145"/>
      <c r="C180" s="145"/>
      <c r="D180" s="145"/>
      <c r="E180" s="145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  <c r="BI180" s="151"/>
      <c r="BJ180" s="151"/>
      <c r="BK180" s="151"/>
      <c r="BL180" s="151"/>
      <c r="BM180" s="151"/>
      <c r="BN180" s="151"/>
      <c r="BO180" s="151"/>
      <c r="BP180" s="151"/>
    </row>
    <row r="181" spans="1:68" x14ac:dyDescent="0.35">
      <c r="A181" s="145"/>
      <c r="B181" s="145"/>
      <c r="C181" s="145"/>
      <c r="D181" s="145"/>
      <c r="E181" s="145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</row>
    <row r="182" spans="1:68" x14ac:dyDescent="0.35">
      <c r="A182" s="145"/>
      <c r="B182" s="145"/>
      <c r="C182" s="145"/>
      <c r="D182" s="145"/>
      <c r="E182" s="145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  <c r="BI182" s="151"/>
      <c r="BJ182" s="151"/>
      <c r="BK182" s="151"/>
      <c r="BL182" s="151"/>
      <c r="BM182" s="151"/>
      <c r="BN182" s="151"/>
      <c r="BO182" s="151"/>
      <c r="BP182" s="151"/>
    </row>
    <row r="183" spans="1:68" x14ac:dyDescent="0.35">
      <c r="A183" s="145"/>
      <c r="B183" s="145"/>
      <c r="C183" s="145"/>
      <c r="D183" s="145"/>
      <c r="E183" s="145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</row>
    <row r="184" spans="1:68" x14ac:dyDescent="0.35">
      <c r="A184" s="145"/>
      <c r="B184" s="145"/>
      <c r="C184" s="145"/>
      <c r="D184" s="145"/>
      <c r="E184" s="145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51"/>
      <c r="BN184" s="151"/>
      <c r="BO184" s="151"/>
      <c r="BP184" s="151"/>
    </row>
    <row r="185" spans="1:68" x14ac:dyDescent="0.35">
      <c r="A185" s="145"/>
      <c r="B185" s="145"/>
      <c r="C185" s="145"/>
      <c r="D185" s="145"/>
      <c r="E185" s="145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</row>
    <row r="186" spans="1:68" x14ac:dyDescent="0.35">
      <c r="A186" s="145"/>
      <c r="B186" s="145"/>
      <c r="C186" s="145"/>
      <c r="D186" s="145"/>
      <c r="E186" s="145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</row>
    <row r="187" spans="1:68" x14ac:dyDescent="0.35">
      <c r="A187" s="145"/>
      <c r="B187" s="145"/>
      <c r="C187" s="145"/>
      <c r="D187" s="145"/>
      <c r="E187" s="145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</row>
    <row r="188" spans="1:68" x14ac:dyDescent="0.35">
      <c r="A188" s="145"/>
      <c r="B188" s="145"/>
      <c r="C188" s="145"/>
      <c r="D188" s="145"/>
      <c r="E188" s="145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</row>
    <row r="189" spans="1:68" x14ac:dyDescent="0.35">
      <c r="A189" s="145"/>
      <c r="B189" s="145"/>
      <c r="C189" s="145"/>
      <c r="D189" s="145"/>
      <c r="E189" s="145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</row>
    <row r="190" spans="1:68" x14ac:dyDescent="0.35">
      <c r="A190" s="145"/>
      <c r="B190" s="145"/>
      <c r="C190" s="145"/>
      <c r="D190" s="145"/>
      <c r="E190" s="145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</row>
    <row r="191" spans="1:68" x14ac:dyDescent="0.35">
      <c r="A191" s="145"/>
      <c r="B191" s="145"/>
      <c r="C191" s="145"/>
      <c r="D191" s="145"/>
      <c r="E191" s="145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</row>
    <row r="192" spans="1:68" x14ac:dyDescent="0.35">
      <c r="A192" s="145"/>
      <c r="B192" s="145"/>
      <c r="C192" s="145"/>
      <c r="D192" s="145"/>
      <c r="E192" s="145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</row>
    <row r="193" spans="1:68" x14ac:dyDescent="0.35">
      <c r="A193" s="145"/>
      <c r="B193" s="145"/>
      <c r="C193" s="145"/>
      <c r="D193" s="145"/>
      <c r="E193" s="145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</row>
    <row r="194" spans="1:68" x14ac:dyDescent="0.35">
      <c r="A194" s="145"/>
      <c r="B194" s="145"/>
      <c r="C194" s="145"/>
      <c r="D194" s="145"/>
      <c r="E194" s="145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</row>
    <row r="195" spans="1:68" x14ac:dyDescent="0.35">
      <c r="A195" s="145"/>
      <c r="B195" s="145"/>
      <c r="C195" s="145"/>
      <c r="D195" s="145"/>
      <c r="E195" s="145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</row>
    <row r="196" spans="1:68" x14ac:dyDescent="0.35">
      <c r="A196" s="145"/>
      <c r="B196" s="145"/>
      <c r="C196" s="145"/>
      <c r="D196" s="145"/>
      <c r="E196" s="145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</row>
    <row r="197" spans="1:68" x14ac:dyDescent="0.35">
      <c r="A197" s="145"/>
      <c r="B197" s="145"/>
      <c r="C197" s="145"/>
      <c r="D197" s="145"/>
      <c r="E197" s="145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</row>
    <row r="198" spans="1:68" x14ac:dyDescent="0.35">
      <c r="A198" s="145"/>
      <c r="B198" s="145"/>
      <c r="C198" s="145"/>
      <c r="D198" s="145"/>
      <c r="E198" s="145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  <c r="BI198" s="151"/>
      <c r="BJ198" s="151"/>
      <c r="BK198" s="151"/>
      <c r="BL198" s="151"/>
      <c r="BM198" s="151"/>
      <c r="BN198" s="151"/>
      <c r="BO198" s="151"/>
      <c r="BP198" s="151"/>
    </row>
    <row r="199" spans="1:68" x14ac:dyDescent="0.35">
      <c r="A199" s="145"/>
      <c r="B199" s="145"/>
      <c r="C199" s="145"/>
      <c r="D199" s="145"/>
      <c r="E199" s="145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  <c r="BI199" s="151"/>
      <c r="BJ199" s="151"/>
      <c r="BK199" s="151"/>
      <c r="BL199" s="151"/>
      <c r="BM199" s="151"/>
      <c r="BN199" s="151"/>
      <c r="BO199" s="151"/>
      <c r="BP199" s="151"/>
    </row>
    <row r="200" spans="1:68" x14ac:dyDescent="0.35">
      <c r="A200" s="145"/>
      <c r="B200" s="145"/>
      <c r="C200" s="145"/>
      <c r="D200" s="145"/>
      <c r="E200" s="145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  <c r="BI200" s="151"/>
      <c r="BJ200" s="151"/>
      <c r="BK200" s="151"/>
      <c r="BL200" s="151"/>
      <c r="BM200" s="151"/>
      <c r="BN200" s="151"/>
      <c r="BO200" s="151"/>
      <c r="BP200" s="151"/>
    </row>
    <row r="201" spans="1:68" x14ac:dyDescent="0.35">
      <c r="A201" s="145"/>
      <c r="B201" s="145"/>
      <c r="C201" s="145"/>
      <c r="D201" s="145"/>
      <c r="E201" s="145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</row>
    <row r="202" spans="1:68" x14ac:dyDescent="0.35">
      <c r="A202" s="183"/>
      <c r="B202" s="145"/>
      <c r="C202" s="145"/>
      <c r="D202" s="145"/>
      <c r="E202" s="145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51"/>
      <c r="BN202" s="151"/>
      <c r="BO202" s="151"/>
      <c r="BP202" s="151"/>
    </row>
    <row r="203" spans="1:68" x14ac:dyDescent="0.35">
      <c r="A203" s="145"/>
      <c r="B203" s="145"/>
      <c r="C203" s="145"/>
      <c r="D203" s="145"/>
      <c r="E203" s="145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</row>
    <row r="204" spans="1:68" x14ac:dyDescent="0.35">
      <c r="A204" s="145"/>
      <c r="B204" s="145"/>
      <c r="C204" s="145"/>
      <c r="D204" s="145"/>
      <c r="E204" s="145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</row>
    <row r="205" spans="1:68" x14ac:dyDescent="0.35">
      <c r="A205" s="145"/>
      <c r="B205" s="145"/>
      <c r="C205" s="145"/>
      <c r="D205" s="145"/>
      <c r="E205" s="145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</row>
    <row r="206" spans="1:68" x14ac:dyDescent="0.35">
      <c r="A206" s="145"/>
      <c r="B206" s="145"/>
      <c r="C206" s="145"/>
      <c r="D206" s="145"/>
      <c r="E206" s="145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</row>
    <row r="207" spans="1:68" x14ac:dyDescent="0.35">
      <c r="A207" s="145"/>
      <c r="B207" s="145"/>
      <c r="C207" s="145"/>
      <c r="D207" s="145"/>
      <c r="E207" s="145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</row>
    <row r="208" spans="1:68" x14ac:dyDescent="0.35">
      <c r="A208" s="145"/>
      <c r="B208" s="145"/>
      <c r="C208" s="145"/>
      <c r="D208" s="145"/>
      <c r="E208" s="145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51"/>
      <c r="BN208" s="151"/>
      <c r="BO208" s="151"/>
      <c r="BP208" s="151"/>
    </row>
    <row r="209" spans="1:68" x14ac:dyDescent="0.35">
      <c r="A209" s="145"/>
      <c r="B209" s="145"/>
      <c r="C209" s="145"/>
      <c r="D209" s="145"/>
      <c r="E209" s="145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  <c r="BI209" s="151"/>
      <c r="BJ209" s="151"/>
      <c r="BK209" s="151"/>
      <c r="BL209" s="151"/>
      <c r="BM209" s="151"/>
      <c r="BN209" s="151"/>
      <c r="BO209" s="151"/>
      <c r="BP209" s="151"/>
    </row>
    <row r="210" spans="1:68" x14ac:dyDescent="0.35">
      <c r="A210" s="169"/>
      <c r="B210" s="145"/>
      <c r="C210" s="145"/>
      <c r="D210" s="145"/>
      <c r="E210" s="145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  <c r="BI210" s="151"/>
      <c r="BJ210" s="151"/>
      <c r="BK210" s="151"/>
      <c r="BL210" s="151"/>
      <c r="BM210" s="151"/>
      <c r="BN210" s="151"/>
      <c r="BO210" s="151"/>
      <c r="BP210" s="151"/>
    </row>
    <row r="211" spans="1:68" x14ac:dyDescent="0.35">
      <c r="A211" s="145"/>
      <c r="B211" s="145"/>
      <c r="C211" s="145"/>
      <c r="D211" s="145"/>
      <c r="E211" s="145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  <c r="BI211" s="151"/>
      <c r="BJ211" s="151"/>
      <c r="BK211" s="151"/>
      <c r="BL211" s="151"/>
      <c r="BM211" s="151"/>
      <c r="BN211" s="151"/>
      <c r="BO211" s="151"/>
      <c r="BP211" s="151"/>
    </row>
    <row r="212" spans="1:68" x14ac:dyDescent="0.35">
      <c r="A212" s="145"/>
      <c r="B212" s="145"/>
      <c r="C212" s="145"/>
      <c r="D212" s="145"/>
      <c r="E212" s="145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51"/>
      <c r="BM212" s="151"/>
      <c r="BN212" s="151"/>
      <c r="BO212" s="151"/>
      <c r="BP212" s="151"/>
    </row>
    <row r="213" spans="1:68" x14ac:dyDescent="0.35">
      <c r="A213" s="145"/>
      <c r="B213" s="145"/>
      <c r="C213" s="145"/>
      <c r="D213" s="145"/>
      <c r="E213" s="145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  <c r="BI213" s="151"/>
      <c r="BJ213" s="151"/>
      <c r="BK213" s="151"/>
      <c r="BL213" s="151"/>
      <c r="BM213" s="151"/>
      <c r="BN213" s="151"/>
      <c r="BO213" s="151"/>
      <c r="BP213" s="151"/>
    </row>
    <row r="214" spans="1:68" x14ac:dyDescent="0.35">
      <c r="A214" s="145"/>
      <c r="B214" s="145"/>
      <c r="C214" s="145"/>
      <c r="D214" s="145"/>
      <c r="E214" s="145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51"/>
      <c r="BN214" s="151"/>
      <c r="BO214" s="151"/>
      <c r="BP214" s="151"/>
    </row>
    <row r="215" spans="1:68" x14ac:dyDescent="0.35">
      <c r="A215" s="145"/>
      <c r="B215" s="145"/>
      <c r="C215" s="145"/>
      <c r="D215" s="145"/>
      <c r="E215" s="145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  <c r="BI215" s="151"/>
      <c r="BJ215" s="151"/>
      <c r="BK215" s="151"/>
      <c r="BL215" s="151"/>
      <c r="BM215" s="151"/>
      <c r="BN215" s="151"/>
      <c r="BO215" s="151"/>
      <c r="BP215" s="151"/>
    </row>
    <row r="216" spans="1:68" x14ac:dyDescent="0.35">
      <c r="A216" s="184"/>
      <c r="B216" s="145"/>
      <c r="C216" s="145"/>
      <c r="D216" s="145"/>
      <c r="E216" s="145"/>
      <c r="F216" s="151"/>
      <c r="G216" s="151"/>
      <c r="H216" s="151"/>
    </row>
    <row r="217" spans="1:68" x14ac:dyDescent="0.35">
      <c r="A217" s="145"/>
      <c r="B217" s="145"/>
      <c r="C217" s="145"/>
      <c r="D217" s="145"/>
      <c r="E217" s="145"/>
      <c r="F217" s="151"/>
      <c r="G217" s="151"/>
      <c r="H217" s="151"/>
    </row>
    <row r="218" spans="1:68" x14ac:dyDescent="0.35">
      <c r="A218" s="184"/>
      <c r="B218" s="145"/>
      <c r="C218" s="145"/>
      <c r="D218" s="145"/>
      <c r="E218" s="145"/>
      <c r="F218" s="151"/>
      <c r="G218" s="151"/>
      <c r="H218" s="151"/>
    </row>
    <row r="219" spans="1:68" x14ac:dyDescent="0.35">
      <c r="A219" s="145"/>
      <c r="B219" s="145"/>
      <c r="C219" s="145"/>
      <c r="D219" s="145"/>
      <c r="E219" s="145"/>
      <c r="F219" s="151"/>
      <c r="G219" s="151"/>
      <c r="H219" s="151"/>
    </row>
    <row r="220" spans="1:68" x14ac:dyDescent="0.35">
      <c r="A220" s="184"/>
      <c r="B220" s="145"/>
      <c r="C220" s="145"/>
      <c r="D220" s="145"/>
      <c r="E220" s="145"/>
      <c r="F220" s="151"/>
      <c r="G220" s="151"/>
      <c r="H220" s="151"/>
    </row>
    <row r="221" spans="1:68" x14ac:dyDescent="0.35">
      <c r="A221" s="145"/>
      <c r="B221" s="145"/>
      <c r="C221" s="145"/>
      <c r="D221" s="145"/>
      <c r="E221" s="145"/>
      <c r="F221" s="151"/>
      <c r="G221" s="151"/>
      <c r="H221" s="151"/>
    </row>
    <row r="222" spans="1:68" x14ac:dyDescent="0.35">
      <c r="D222" s="145"/>
      <c r="E222" s="145"/>
      <c r="F222" s="151"/>
      <c r="G222" s="151"/>
      <c r="H222" s="151"/>
    </row>
  </sheetData>
  <sheetProtection sheet="1" objects="1" scenarios="1"/>
  <conditionalFormatting sqref="E27:L118">
    <cfRule type="containsErrors" dxfId="46" priority="2">
      <formula>ISERROR(E27)</formula>
    </cfRule>
  </conditionalFormatting>
  <conditionalFormatting sqref="B110:C114 B93:C104 B117:C160">
    <cfRule type="cellIs" dxfId="45" priority="1" operator="lessThan">
      <formula>0</formula>
    </cfRule>
  </conditionalFormatting>
  <pageMargins left="0" right="0" top="0" bottom="0" header="0" footer="0"/>
  <pageSetup paperSize="9" scale="65" fitToHeight="0" orientation="portrait" r:id="rId1"/>
  <rowBreaks count="1" manualBreakCount="1">
    <brk id="87" max="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84" yWindow="299" count="4">
        <x14:dataValidation type="list" allowBlank="1" showInputMessage="1" showErrorMessage="1" promptTitle="Heating system" prompt="choose heating system" xr:uid="{00000000-0002-0000-0200-000000000000}">
          <x14:formula1>
            <xm:f>Lämmitysjärjestelmä!$A$2:$A$6</xm:f>
          </x14:formula1>
          <xm:sqref>B8</xm:sqref>
        </x14:dataValidation>
        <x14:dataValidation type="list" allowBlank="1" showInputMessage="1" showErrorMessage="1" promptTitle="Type of building" prompt="Choose type of building" xr:uid="{00000000-0002-0000-0200-000001000000}">
          <x14:formula1>
            <xm:f>Rakennustyyppi!$A$2:$A$8</xm:f>
          </x14:formula1>
          <xm:sqref>B6</xm:sqref>
        </x14:dataValidation>
        <x14:dataValidation type="list" allowBlank="1" showInputMessage="1" showErrorMessage="1" promptTitle="Ventilation system" prompt="Choose ventilation system" xr:uid="{00000000-0002-0000-0200-000002000000}">
          <x14:formula1>
            <xm:f>Ilmanvaihtijärjestelmä!$A$2:$A$5</xm:f>
          </x14:formula1>
          <xm:sqref>B9</xm:sqref>
        </x14:dataValidation>
        <x14:dataValidation type="list" allowBlank="1" showInputMessage="1" showErrorMessage="1" promptTitle="Cooling system" prompt="Choose cooling system" xr:uid="{00000000-0002-0000-0200-000003000000}">
          <x14:formula1>
            <xm:f>Jäähdytysjärjestelmä!$A$2:$A$5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F19" sqref="F19"/>
    </sheetView>
  </sheetViews>
  <sheetFormatPr defaultRowHeight="14.5" x14ac:dyDescent="0.35"/>
  <cols>
    <col min="1" max="1" width="36.1796875" customWidth="1"/>
  </cols>
  <sheetData>
    <row r="1" spans="1:1" x14ac:dyDescent="0.35">
      <c r="A1" t="s">
        <v>196</v>
      </c>
    </row>
    <row r="2" spans="1:1" x14ac:dyDescent="0.35">
      <c r="A2" t="s">
        <v>264</v>
      </c>
    </row>
    <row r="3" spans="1:1" x14ac:dyDescent="0.35">
      <c r="A3" t="s">
        <v>265</v>
      </c>
    </row>
    <row r="4" spans="1:1" x14ac:dyDescent="0.35">
      <c r="A4" t="s">
        <v>266</v>
      </c>
    </row>
    <row r="5" spans="1:1" x14ac:dyDescent="0.35">
      <c r="A5" t="s">
        <v>267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I16" sqref="I16"/>
    </sheetView>
  </sheetViews>
  <sheetFormatPr defaultRowHeight="14.5" x14ac:dyDescent="0.35"/>
  <cols>
    <col min="1" max="1" width="15.453125" customWidth="1"/>
  </cols>
  <sheetData>
    <row r="1" spans="1:1" x14ac:dyDescent="0.35">
      <c r="A1" t="s">
        <v>197</v>
      </c>
    </row>
    <row r="2" spans="1:1" x14ac:dyDescent="0.35">
      <c r="A2" t="s">
        <v>268</v>
      </c>
    </row>
    <row r="3" spans="1:1" x14ac:dyDescent="0.35">
      <c r="A3" t="s">
        <v>199</v>
      </c>
    </row>
    <row r="4" spans="1:1" x14ac:dyDescent="0.35">
      <c r="A4" t="s">
        <v>266</v>
      </c>
    </row>
    <row r="5" spans="1:1" x14ac:dyDescent="0.35">
      <c r="A5" t="s">
        <v>267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>
      <selection activeCell="C16" sqref="C16"/>
    </sheetView>
  </sheetViews>
  <sheetFormatPr defaultRowHeight="14.5" x14ac:dyDescent="0.35"/>
  <cols>
    <col min="1" max="1" width="28.26953125" customWidth="1"/>
  </cols>
  <sheetData>
    <row r="1" spans="1:1" x14ac:dyDescent="0.35">
      <c r="A1" t="s">
        <v>194</v>
      </c>
    </row>
    <row r="2" spans="1:1" s="39" customFormat="1" x14ac:dyDescent="0.35">
      <c r="A2" s="2" t="s">
        <v>272</v>
      </c>
    </row>
    <row r="3" spans="1:1" x14ac:dyDescent="0.35">
      <c r="A3" s="2" t="s">
        <v>273</v>
      </c>
    </row>
    <row r="4" spans="1:1" x14ac:dyDescent="0.35">
      <c r="A4" s="2" t="s">
        <v>274</v>
      </c>
    </row>
    <row r="5" spans="1:1" x14ac:dyDescent="0.35">
      <c r="A5" s="2" t="s">
        <v>275</v>
      </c>
    </row>
    <row r="6" spans="1:1" x14ac:dyDescent="0.35">
      <c r="A6" s="2" t="s">
        <v>276</v>
      </c>
    </row>
    <row r="7" spans="1:1" x14ac:dyDescent="0.35">
      <c r="A7" s="2" t="s">
        <v>277</v>
      </c>
    </row>
    <row r="8" spans="1:1" x14ac:dyDescent="0.35">
      <c r="A8" s="2" t="s">
        <v>278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11"/>
  <sheetViews>
    <sheetView showGridLines="0" zoomScaleNormal="100" workbookViewId="0">
      <selection activeCell="E2" sqref="E2"/>
    </sheetView>
  </sheetViews>
  <sheetFormatPr defaultRowHeight="14.5" x14ac:dyDescent="0.35"/>
  <cols>
    <col min="1" max="1" width="34.453125" customWidth="1"/>
    <col min="2" max="2" width="36.1796875" customWidth="1"/>
    <col min="15" max="15" width="39.1796875" customWidth="1"/>
    <col min="16" max="16" width="34.81640625" customWidth="1"/>
  </cols>
  <sheetData>
    <row r="1" spans="1:14" s="39" customFormat="1" ht="77.5" customHeight="1" x14ac:dyDescent="0.35"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s="39" customFormat="1" ht="18" customHeight="1" x14ac:dyDescent="0.35">
      <c r="A2" s="278" t="s">
        <v>193</v>
      </c>
      <c r="B2" s="279">
        <f>'2. Syöttöarvot ja tulokset'!B5</f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5" customHeight="1" x14ac:dyDescent="0.35">
      <c r="A3" s="278"/>
      <c r="B3" s="278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s="39" customFormat="1" x14ac:dyDescent="0.35">
      <c r="A4" s="278" t="s">
        <v>194</v>
      </c>
      <c r="B4" s="279">
        <f>'2. Syöttöarvot ja tulokset'!B6</f>
        <v>0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s="39" customFormat="1" x14ac:dyDescent="0.35">
      <c r="A5" s="278"/>
      <c r="B5" s="278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s="39" customFormat="1" x14ac:dyDescent="0.35">
      <c r="A6" s="278" t="s">
        <v>195</v>
      </c>
      <c r="B6" s="279">
        <f>'2. Syöttöarvot ja tulokset'!B8</f>
        <v>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s="39" customFormat="1" x14ac:dyDescent="0.35">
      <c r="A7" s="278" t="s">
        <v>196</v>
      </c>
      <c r="B7" s="279" t="str">
        <f>'2. Syöttöarvot ja tulokset'!B9</f>
        <v>Poistoilmanvaihto ilman lämmöntalteenottoa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s="39" customFormat="1" x14ac:dyDescent="0.35">
      <c r="A8" s="278" t="s">
        <v>197</v>
      </c>
      <c r="B8" s="279">
        <f>'2. Syöttöarvot ja tulokset'!B10</f>
        <v>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s="39" customFormat="1" x14ac:dyDescent="0.3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s="39" customFormat="1" x14ac:dyDescent="0.3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18.5" x14ac:dyDescent="0.45">
      <c r="A11" s="212">
        <f>'2. Syöttöarvot ja tulokset'!B19</f>
        <v>0</v>
      </c>
      <c r="B11" s="151"/>
      <c r="C11" s="151"/>
      <c r="D11" s="151"/>
      <c r="E11" s="212">
        <f>'2. Syöttöarvot ja tulokset'!C19</f>
        <v>0</v>
      </c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35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x14ac:dyDescent="0.35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x14ac:dyDescent="0.35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3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3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x14ac:dyDescent="0.35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x14ac:dyDescent="0.35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x14ac:dyDescent="0.35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x14ac:dyDescent="0.35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4" x14ac:dyDescent="0.35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4" x14ac:dyDescent="0.35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x14ac:dyDescent="0.3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x14ac:dyDescent="0.3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x14ac:dyDescent="0.3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x14ac:dyDescent="0.35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x14ac:dyDescent="0.3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x14ac:dyDescent="0.3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x14ac:dyDescent="0.3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x14ac:dyDescent="0.3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4" x14ac:dyDescent="0.3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ht="18.5" x14ac:dyDescent="0.45">
      <c r="A33" s="212">
        <f>'2. Syöttöarvot ja tulokset'!B19</f>
        <v>0</v>
      </c>
      <c r="B33" s="151"/>
      <c r="D33" s="151"/>
      <c r="E33" s="212">
        <f>'2. Syöttöarvot ja tulokset'!C19</f>
        <v>0</v>
      </c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x14ac:dyDescent="0.3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x14ac:dyDescent="0.3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3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x14ac:dyDescent="0.3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x14ac:dyDescent="0.3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</row>
    <row r="39" spans="1:14" x14ac:dyDescent="0.3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x14ac:dyDescent="0.3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x14ac:dyDescent="0.35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x14ac:dyDescent="0.35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x14ac:dyDescent="0.35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x14ac:dyDescent="0.35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x14ac:dyDescent="0.35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</row>
    <row r="46" spans="1:14" x14ac:dyDescent="0.3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</row>
    <row r="47" spans="1:14" x14ac:dyDescent="0.35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</row>
    <row r="48" spans="1:14" x14ac:dyDescent="0.3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</row>
    <row r="49" spans="1:14" x14ac:dyDescent="0.3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x14ac:dyDescent="0.35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x14ac:dyDescent="0.3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x14ac:dyDescent="0.3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x14ac:dyDescent="0.3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s="39" customFormat="1" x14ac:dyDescent="0.35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</row>
    <row r="55" spans="1:14" ht="18.5" x14ac:dyDescent="0.45">
      <c r="A55" s="212">
        <f>'2. Syöttöarvot ja tulokset'!B19</f>
        <v>0</v>
      </c>
      <c r="B55" s="151"/>
      <c r="D55" s="151"/>
      <c r="E55" s="212">
        <f>'2. Syöttöarvot ja tulokset'!C19</f>
        <v>0</v>
      </c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4" x14ac:dyDescent="0.35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</row>
    <row r="57" spans="1:14" x14ac:dyDescent="0.3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4" x14ac:dyDescent="0.3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</row>
    <row r="59" spans="1:14" x14ac:dyDescent="0.3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3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</row>
    <row r="61" spans="1:14" x14ac:dyDescent="0.35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4" x14ac:dyDescent="0.3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1:14" x14ac:dyDescent="0.3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 x14ac:dyDescent="0.3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</row>
    <row r="65" spans="1:14" x14ac:dyDescent="0.3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</row>
    <row r="66" spans="1:14" x14ac:dyDescent="0.3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</row>
    <row r="67" spans="1:14" x14ac:dyDescent="0.3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1:14" x14ac:dyDescent="0.3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</row>
    <row r="69" spans="1:14" x14ac:dyDescent="0.3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  <row r="70" spans="1:14" x14ac:dyDescent="0.3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</row>
    <row r="71" spans="1:14" x14ac:dyDescent="0.3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</row>
    <row r="72" spans="1:14" x14ac:dyDescent="0.3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</row>
    <row r="73" spans="1:14" x14ac:dyDescent="0.35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</row>
    <row r="74" spans="1:14" x14ac:dyDescent="0.3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</row>
    <row r="75" spans="1:14" x14ac:dyDescent="0.35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</row>
    <row r="76" spans="1:14" x14ac:dyDescent="0.35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</row>
    <row r="77" spans="1:14" x14ac:dyDescent="0.3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  <row r="78" spans="1:14" x14ac:dyDescent="0.35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</row>
    <row r="79" spans="1:14" x14ac:dyDescent="0.35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</row>
    <row r="80" spans="1:14" x14ac:dyDescent="0.35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</row>
    <row r="81" spans="1:14" x14ac:dyDescent="0.3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</row>
    <row r="82" spans="1:14" x14ac:dyDescent="0.35">
      <c r="B82" s="151"/>
      <c r="D82" s="151"/>
      <c r="F82" s="151"/>
      <c r="G82" s="151"/>
      <c r="H82" s="151"/>
      <c r="I82" s="151"/>
      <c r="J82" s="151"/>
      <c r="K82" s="151"/>
      <c r="L82" s="151"/>
      <c r="M82" s="151"/>
      <c r="N82" s="151"/>
    </row>
    <row r="83" spans="1:14" x14ac:dyDescent="0.3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</row>
    <row r="84" spans="1:14" x14ac:dyDescent="0.35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</row>
    <row r="85" spans="1:14" x14ac:dyDescent="0.35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</row>
    <row r="86" spans="1:14" ht="18.5" x14ac:dyDescent="0.45">
      <c r="A86" s="212">
        <f>'2. Syöttöarvot ja tulokset'!B19</f>
        <v>0</v>
      </c>
      <c r="B86" s="151"/>
      <c r="C86" s="151"/>
      <c r="D86" s="151"/>
      <c r="E86" s="212">
        <f>'2. Syöttöarvot ja tulokset'!C19</f>
        <v>0</v>
      </c>
      <c r="F86" s="151"/>
      <c r="G86" s="151"/>
      <c r="H86" s="151"/>
      <c r="I86" s="151"/>
      <c r="J86" s="151"/>
      <c r="K86" s="151"/>
      <c r="L86" s="151"/>
      <c r="M86" s="151"/>
      <c r="N86" s="151"/>
    </row>
    <row r="87" spans="1:14" x14ac:dyDescent="0.35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</row>
    <row r="88" spans="1:14" x14ac:dyDescent="0.35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</row>
    <row r="89" spans="1:14" x14ac:dyDescent="0.35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</row>
    <row r="90" spans="1:14" x14ac:dyDescent="0.35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</row>
    <row r="91" spans="1:14" x14ac:dyDescent="0.35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</row>
    <row r="92" spans="1:14" x14ac:dyDescent="0.35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</row>
    <row r="93" spans="1:14" x14ac:dyDescent="0.35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</row>
    <row r="94" spans="1:14" x14ac:dyDescent="0.35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</row>
    <row r="95" spans="1:14" x14ac:dyDescent="0.35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</row>
    <row r="96" spans="1:14" x14ac:dyDescent="0.35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</row>
    <row r="97" spans="1:14" x14ac:dyDescent="0.35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</row>
    <row r="98" spans="1:14" x14ac:dyDescent="0.35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</row>
    <row r="99" spans="1:14" x14ac:dyDescent="0.35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</row>
    <row r="100" spans="1:14" x14ac:dyDescent="0.35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</row>
    <row r="101" spans="1:14" x14ac:dyDescent="0.35">
      <c r="A101" s="151"/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</row>
    <row r="102" spans="1:14" x14ac:dyDescent="0.35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</row>
    <row r="103" spans="1:14" x14ac:dyDescent="0.35">
      <c r="A103" s="151"/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</row>
    <row r="104" spans="1:14" x14ac:dyDescent="0.35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</row>
    <row r="105" spans="1:14" x14ac:dyDescent="0.35">
      <c r="A105" s="151"/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</row>
    <row r="106" spans="1:14" x14ac:dyDescent="0.35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</row>
    <row r="107" spans="1:14" x14ac:dyDescent="0.35">
      <c r="A107" s="151"/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</row>
    <row r="108" spans="1:14" x14ac:dyDescent="0.35">
      <c r="A108" s="151"/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</row>
    <row r="109" spans="1:14" x14ac:dyDescent="0.35">
      <c r="A109" s="151"/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</row>
    <row r="110" spans="1:14" x14ac:dyDescent="0.35">
      <c r="A110" s="151"/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</row>
    <row r="111" spans="1:14" x14ac:dyDescent="0.35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</sheetData>
  <sheetProtection sheet="1" objects="1" scenarios="1"/>
  <pageMargins left="0.7" right="0.7" top="0.75" bottom="0.75" header="0.3" footer="0.3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7">
    <pageSetUpPr fitToPage="1"/>
  </sheetPr>
  <dimension ref="A1:Q63"/>
  <sheetViews>
    <sheetView zoomScaleNormal="100" workbookViewId="0">
      <selection activeCell="K67" sqref="K67"/>
    </sheetView>
  </sheetViews>
  <sheetFormatPr defaultRowHeight="14.5" x14ac:dyDescent="0.35"/>
  <cols>
    <col min="1" max="1" width="35.7265625" customWidth="1"/>
    <col min="2" max="2" width="38.1796875" customWidth="1"/>
    <col min="3" max="3" width="9.1796875" customWidth="1"/>
    <col min="4" max="4" width="8.7265625" customWidth="1"/>
    <col min="5" max="5" width="6.54296875" customWidth="1"/>
    <col min="6" max="6" width="32.453125" customWidth="1"/>
    <col min="7" max="7" width="27.26953125" customWidth="1"/>
    <col min="8" max="8" width="43.1796875" customWidth="1"/>
    <col min="9" max="9" width="42.453125" customWidth="1"/>
    <col min="10" max="10" width="42.26953125" customWidth="1"/>
    <col min="11" max="11" width="45.1796875" customWidth="1"/>
    <col min="12" max="12" width="19.7265625" hidden="1" customWidth="1"/>
    <col min="13" max="13" width="19.81640625" style="30" hidden="1" customWidth="1"/>
    <col min="14" max="14" width="13.54296875" style="24" hidden="1" customWidth="1"/>
    <col min="15" max="15" width="12.1796875" style="24" hidden="1" customWidth="1"/>
    <col min="16" max="16" width="15.1796875" hidden="1" customWidth="1"/>
    <col min="17" max="17" width="14.81640625" style="24" hidden="1" customWidth="1"/>
    <col min="18" max="18" width="8.7265625" customWidth="1"/>
  </cols>
  <sheetData>
    <row r="1" spans="1:17" s="39" customFormat="1" ht="76.5" customHeight="1" x14ac:dyDescent="0.35">
      <c r="M1" s="30"/>
      <c r="N1" s="24"/>
      <c r="O1" s="24"/>
      <c r="Q1" s="24"/>
    </row>
    <row r="2" spans="1:17" s="39" customFormat="1" x14ac:dyDescent="0.35">
      <c r="A2" s="278" t="s">
        <v>193</v>
      </c>
      <c r="B2" s="279">
        <f>'2. Syöttöarvot ja tulokset'!B5</f>
        <v>0</v>
      </c>
      <c r="M2" s="30"/>
      <c r="N2" s="24"/>
      <c r="O2" s="24"/>
      <c r="Q2" s="24"/>
    </row>
    <row r="3" spans="1:17" s="39" customFormat="1" x14ac:dyDescent="0.35">
      <c r="A3" s="278"/>
      <c r="B3" s="278"/>
      <c r="M3" s="30"/>
      <c r="N3" s="24"/>
      <c r="O3" s="24"/>
      <c r="Q3" s="24"/>
    </row>
    <row r="4" spans="1:17" s="39" customFormat="1" x14ac:dyDescent="0.35">
      <c r="A4" s="278" t="s">
        <v>194</v>
      </c>
      <c r="B4" s="279">
        <f>'2. Syöttöarvot ja tulokset'!B6</f>
        <v>0</v>
      </c>
      <c r="M4" s="30"/>
      <c r="N4" s="24"/>
      <c r="O4" s="24"/>
      <c r="Q4" s="24"/>
    </row>
    <row r="5" spans="1:17" s="39" customFormat="1" x14ac:dyDescent="0.35">
      <c r="A5" s="278"/>
      <c r="B5" s="278"/>
      <c r="M5" s="30"/>
      <c r="N5" s="24"/>
      <c r="O5" s="24"/>
      <c r="Q5" s="24"/>
    </row>
    <row r="6" spans="1:17" s="39" customFormat="1" x14ac:dyDescent="0.35">
      <c r="A6" s="278" t="s">
        <v>195</v>
      </c>
      <c r="B6" s="279">
        <f>'2. Syöttöarvot ja tulokset'!B8</f>
        <v>0</v>
      </c>
      <c r="M6" s="30"/>
      <c r="N6" s="24"/>
      <c r="O6" s="24"/>
      <c r="Q6" s="24"/>
    </row>
    <row r="7" spans="1:17" s="39" customFormat="1" x14ac:dyDescent="0.35">
      <c r="A7" s="278" t="s">
        <v>196</v>
      </c>
      <c r="B7" s="279" t="str">
        <f>'2. Syöttöarvot ja tulokset'!B9</f>
        <v>Poistoilmanvaihto ilman lämmöntalteenottoa</v>
      </c>
      <c r="M7" s="30"/>
      <c r="N7" s="24"/>
      <c r="O7" s="24"/>
      <c r="Q7" s="24"/>
    </row>
    <row r="8" spans="1:17" s="39" customFormat="1" x14ac:dyDescent="0.35">
      <c r="A8" s="278" t="s">
        <v>197</v>
      </c>
      <c r="B8" s="279">
        <f>'2. Syöttöarvot ja tulokset'!B10</f>
        <v>0</v>
      </c>
      <c r="M8" s="30"/>
      <c r="N8" s="24"/>
      <c r="O8" s="24"/>
      <c r="Q8" s="24"/>
    </row>
    <row r="9" spans="1:17" ht="41.25" customHeight="1" x14ac:dyDescent="0.35">
      <c r="C9" s="284"/>
      <c r="D9" s="284"/>
      <c r="E9" s="284"/>
      <c r="F9" s="278" t="s">
        <v>115</v>
      </c>
      <c r="G9" s="278" t="s">
        <v>90</v>
      </c>
      <c r="H9" s="278" t="s">
        <v>128</v>
      </c>
      <c r="I9" s="278" t="s">
        <v>127</v>
      </c>
      <c r="J9" s="278" t="s">
        <v>126</v>
      </c>
      <c r="K9" s="278" t="s">
        <v>125</v>
      </c>
    </row>
    <row r="10" spans="1:17" x14ac:dyDescent="0.35">
      <c r="C10" s="278" t="s">
        <v>95</v>
      </c>
      <c r="D10" s="278" t="s">
        <v>96</v>
      </c>
      <c r="E10" s="278" t="str">
        <f>'7. CO2-päästöjen muutos'!E12</f>
        <v>Year</v>
      </c>
      <c r="F10" s="278">
        <f>'2. Syöttöarvot ja tulokset'!B19</f>
        <v>0</v>
      </c>
      <c r="G10" s="278">
        <f>'2. Syöttöarvot ja tulokset'!C19</f>
        <v>0</v>
      </c>
      <c r="H10" s="278">
        <f>'2. Syöttöarvot ja tulokset'!B19</f>
        <v>0</v>
      </c>
      <c r="I10" s="278">
        <f>'2. Syöttöarvot ja tulokset'!C19</f>
        <v>0</v>
      </c>
      <c r="J10" s="278">
        <f>'2. Syöttöarvot ja tulokset'!B19</f>
        <v>0</v>
      </c>
      <c r="K10" s="278">
        <f>'2. Syöttöarvot ja tulokset'!C19</f>
        <v>0</v>
      </c>
      <c r="L10" t="s">
        <v>72</v>
      </c>
      <c r="M10" s="30" t="s">
        <v>73</v>
      </c>
      <c r="N10" s="41" t="s">
        <v>80</v>
      </c>
      <c r="O10" s="24" t="s">
        <v>78</v>
      </c>
      <c r="P10" s="37" t="s">
        <v>80</v>
      </c>
      <c r="Q10" s="24" t="s">
        <v>78</v>
      </c>
    </row>
    <row r="11" spans="1:17" x14ac:dyDescent="0.35">
      <c r="C11" s="284"/>
      <c r="D11" s="284"/>
      <c r="E11" s="284"/>
      <c r="F11" s="284"/>
      <c r="G11" s="284"/>
      <c r="H11" s="278"/>
      <c r="I11" s="278"/>
      <c r="J11" s="278"/>
      <c r="K11" s="278"/>
      <c r="N11" s="24" t="s">
        <v>79</v>
      </c>
      <c r="O11" s="24" t="s">
        <v>75</v>
      </c>
      <c r="P11" s="27" t="s">
        <v>79</v>
      </c>
      <c r="Q11" s="24" t="s">
        <v>116</v>
      </c>
    </row>
    <row r="12" spans="1:17" x14ac:dyDescent="0.35">
      <c r="C12" s="284">
        <f>'Solution 1, (hidden)'!B5</f>
        <v>0</v>
      </c>
      <c r="D12" s="284">
        <f>'Solution  2, (hidden)'!B5</f>
        <v>0</v>
      </c>
      <c r="E12" s="284">
        <f>IF('2. Syöttöarvot ja tulokset'!$C$21&gt;='2. Syöttöarvot ja tulokset'!$B$21,'Solution  2, (hidden)'!B5,'Solution 1, (hidden)'!B5)</f>
        <v>0</v>
      </c>
      <c r="F12" s="285">
        <f>'Solution 1, (hidden)'!W5</f>
        <v>0</v>
      </c>
      <c r="G12" s="285">
        <f>'Solution  2, (hidden)'!W5</f>
        <v>0</v>
      </c>
      <c r="H12" s="285">
        <f>'Solution 1, (hidden)'!R5</f>
        <v>0</v>
      </c>
      <c r="I12" s="285">
        <f>'Solution  2, (hidden)'!R5</f>
        <v>0</v>
      </c>
      <c r="J12" s="285">
        <f>'Solution 1, (hidden) (2)'!R5</f>
        <v>0</v>
      </c>
      <c r="K12" s="285">
        <f>'Solution  2, (hidden) (2)'!R5</f>
        <v>0</v>
      </c>
      <c r="L12" s="30">
        <f>'Solution 1, (hidden)'!Z5</f>
        <v>0</v>
      </c>
      <c r="M12" s="30">
        <f>'Solution  2, (hidden)'!U5</f>
        <v>0</v>
      </c>
      <c r="N12" s="24">
        <f>'Solution 1, (hidden)'!U5</f>
        <v>0</v>
      </c>
      <c r="O12" s="24">
        <f>'Solution  2, (hidden)'!U5</f>
        <v>0</v>
      </c>
      <c r="P12" s="5">
        <f>'Solution 1, (hidden) (2)'!U5</f>
        <v>0</v>
      </c>
      <c r="Q12" s="24">
        <f>'Solution  2, (hidden) (2)'!U5</f>
        <v>0</v>
      </c>
    </row>
    <row r="13" spans="1:17" x14ac:dyDescent="0.35">
      <c r="C13" s="284" t="str">
        <f>'Solution 1, (hidden)'!B6</f>
        <v xml:space="preserve"> </v>
      </c>
      <c r="D13" s="284" t="str">
        <f>'Solution  2, (hidden)'!B6</f>
        <v xml:space="preserve"> </v>
      </c>
      <c r="E13" s="284" t="str">
        <f>IF('2. Syöttöarvot ja tulokset'!$C$21&gt;='2. Syöttöarvot ja tulokset'!$B$21,'Solution  2, (hidden)'!B6,'Solution 1, (hidden)'!B6)</f>
        <v xml:space="preserve"> </v>
      </c>
      <c r="F13" s="285" t="e">
        <f>'Solution 1, (hidden)'!W6</f>
        <v>#VALUE!</v>
      </c>
      <c r="G13" s="285" t="e">
        <f>'Solution  2, (hidden)'!W6</f>
        <v>#VALUE!</v>
      </c>
      <c r="H13" s="285">
        <f>'Solution 1, (hidden)'!R6</f>
        <v>0</v>
      </c>
      <c r="I13" s="285">
        <f>'Solution  2, (hidden)'!R6</f>
        <v>0</v>
      </c>
      <c r="J13" s="285">
        <f>'Solution 1, (hidden) (2)'!R6</f>
        <v>0</v>
      </c>
      <c r="K13" s="285">
        <f>'Solution  2, (hidden) (2)'!R6</f>
        <v>0</v>
      </c>
      <c r="L13" s="30" t="str">
        <f>IF('4. Kassavirta'!E13&lt;('2. Syöttöarvot ja tulokset'!$B$21+1),'Solution 1, (hidden)'!C6-'Solution 1, (hidden)'!M6," ")</f>
        <v xml:space="preserve"> </v>
      </c>
      <c r="M13" s="30" t="str">
        <f>IF(E13&lt;('2. Syöttöarvot ja tulokset'!$C$21+1),'Solution  2, (hidden)'!C6-'Solution  2, (hidden)'!M6," ")</f>
        <v xml:space="preserve"> </v>
      </c>
      <c r="N13" s="24" t="str">
        <f>IF('4. Kassavirta'!E13&lt;('2. Syöttöarvot ja tulokset'!$B$21+1),'Solution 1, (hidden)'!G6+'Solution 1, (hidden)'!I6+'Solution 1, (hidden)'!H6+'Solution 1, (hidden)'!J6-'Solution 1, (hidden)'!M6," ")</f>
        <v xml:space="preserve"> </v>
      </c>
      <c r="O13" s="24" t="str">
        <f>IF(E13&lt;('2. Syöttöarvot ja tulokset'!$C$21+1),'Solution  2, (hidden)'!G6+'Solution  2, (hidden)'!I6+'Solution  2, (hidden)'!H6+'Solution  2, (hidden)'!J6-'Solution  2, (hidden)'!M6," ")</f>
        <v xml:space="preserve"> </v>
      </c>
      <c r="P13" s="24" t="str">
        <f>IF('4. Kassavirta'!E13&lt;('2. Syöttöarvot ja tulokset'!$B$21+1),'Solution 1, (hidden) (2)'!G6+'Solution 1, (hidden) (2)'!I6+'Solution 1, (hidden) (2)'!H6+'Solution 1, (hidden) (2)'!J6-'Solution 1, (hidden) (2)'!M6," ")</f>
        <v xml:space="preserve"> </v>
      </c>
      <c r="Q13" s="24" t="str">
        <f>IF(E13&lt;('2. Syöttöarvot ja tulokset'!$C$21+1),'Solution  2, (hidden) (2)'!G6+'Solution  2, (hidden) (2)'!I6+'Solution  2, (hidden) (2)'!H6+'Solution  2, (hidden) (2)'!J6-'Solution  2, (hidden) (2)'!M6," ")</f>
        <v xml:space="preserve"> </v>
      </c>
    </row>
    <row r="14" spans="1:17" x14ac:dyDescent="0.35">
      <c r="C14" s="284" t="str">
        <f>'Solution 1, (hidden)'!B7</f>
        <v xml:space="preserve"> </v>
      </c>
      <c r="D14" s="284" t="str">
        <f>'Solution  2, (hidden)'!B7</f>
        <v xml:space="preserve"> </v>
      </c>
      <c r="E14" s="284" t="str">
        <f>IF('2. Syöttöarvot ja tulokset'!$C$21&gt;='2. Syöttöarvot ja tulokset'!$B$21,'Solution  2, (hidden)'!B7,'Solution 1, (hidden)'!B7)</f>
        <v xml:space="preserve"> </v>
      </c>
      <c r="F14" s="285" t="e">
        <f>'Solution 1, (hidden)'!W7</f>
        <v>#N/A</v>
      </c>
      <c r="G14" s="285" t="e">
        <f>'Solution  2, (hidden)'!W7</f>
        <v>#N/A</v>
      </c>
      <c r="H14" s="285" t="e">
        <f>'Solution 1, (hidden)'!R7</f>
        <v>#N/A</v>
      </c>
      <c r="I14" s="285" t="e">
        <f>'Solution  2, (hidden)'!R7</f>
        <v>#N/A</v>
      </c>
      <c r="J14" s="285" t="e">
        <f>'Solution 1, (hidden) (2)'!R7</f>
        <v>#N/A</v>
      </c>
      <c r="K14" s="285" t="e">
        <f>'Solution  2, (hidden) (2)'!R7</f>
        <v>#N/A</v>
      </c>
      <c r="L14" s="30" t="str">
        <f>IF('4. Kassavirta'!E14&lt;('2. Syöttöarvot ja tulokset'!$B$21+1),'Solution 1, (hidden)'!C7-'Solution 1, (hidden)'!M7," ")</f>
        <v xml:space="preserve"> </v>
      </c>
      <c r="M14" s="30" t="str">
        <f>IF(E14&lt;('2. Syöttöarvot ja tulokset'!$C$21+1),'Solution  2, (hidden)'!C7-'Solution  2, (hidden)'!M7," ")</f>
        <v xml:space="preserve"> </v>
      </c>
      <c r="N14" s="24" t="str">
        <f>IF('4. Kassavirta'!E14&lt;('2. Syöttöarvot ja tulokset'!$B$21+1),'Solution 1, (hidden)'!G7+'Solution 1, (hidden)'!I7+'Solution 1, (hidden)'!H7+'Solution 1, (hidden)'!J7-'Solution 1, (hidden)'!M7," ")</f>
        <v xml:space="preserve"> </v>
      </c>
      <c r="O14" s="24" t="str">
        <f>IF(E14&lt;('2. Syöttöarvot ja tulokset'!$C$21+1),'Solution  2, (hidden)'!G7+'Solution  2, (hidden)'!I7+'Solution  2, (hidden)'!H7+'Solution  2, (hidden)'!J7-'Solution  2, (hidden)'!M7," ")</f>
        <v xml:space="preserve"> </v>
      </c>
      <c r="P14" s="24" t="str">
        <f>IF('4. Kassavirta'!E14&lt;('2. Syöttöarvot ja tulokset'!$B$21+1),'Solution 1, (hidden) (2)'!G7+'Solution 1, (hidden) (2)'!I7+'Solution 1, (hidden) (2)'!H7+'Solution 1, (hidden) (2)'!J7-'Solution 1, (hidden) (2)'!M7," ")</f>
        <v xml:space="preserve"> </v>
      </c>
      <c r="Q14" s="24" t="str">
        <f>IF(E14&lt;('2. Syöttöarvot ja tulokset'!$C$21+1),'Solution  2, (hidden) (2)'!G7+'Solution  2, (hidden) (2)'!I7+'Solution  2, (hidden) (2)'!H7+'Solution  2, (hidden) (2)'!J7-'Solution  2, (hidden) (2)'!M7," ")</f>
        <v xml:space="preserve"> </v>
      </c>
    </row>
    <row r="15" spans="1:17" x14ac:dyDescent="0.35">
      <c r="C15" s="284" t="str">
        <f>'Solution 1, (hidden)'!B8</f>
        <v xml:space="preserve"> </v>
      </c>
      <c r="D15" s="284" t="str">
        <f>'Solution  2, (hidden)'!B8</f>
        <v xml:space="preserve"> </v>
      </c>
      <c r="E15" s="284" t="str">
        <f>IF('2. Syöttöarvot ja tulokset'!$C$21&gt;='2. Syöttöarvot ja tulokset'!$B$21,'Solution  2, (hidden)'!B8,'Solution 1, (hidden)'!B8)</f>
        <v xml:space="preserve"> </v>
      </c>
      <c r="F15" s="285" t="e">
        <f>'Solution 1, (hidden)'!W8</f>
        <v>#N/A</v>
      </c>
      <c r="G15" s="285" t="e">
        <f>'Solution  2, (hidden)'!W8</f>
        <v>#N/A</v>
      </c>
      <c r="H15" s="285" t="e">
        <f>'Solution 1, (hidden)'!R8</f>
        <v>#N/A</v>
      </c>
      <c r="I15" s="285" t="e">
        <f>'Solution  2, (hidden)'!R8</f>
        <v>#N/A</v>
      </c>
      <c r="J15" s="285" t="e">
        <f>'Solution 1, (hidden) (2)'!R8</f>
        <v>#N/A</v>
      </c>
      <c r="K15" s="285" t="e">
        <f>'Solution  2, (hidden) (2)'!R8</f>
        <v>#N/A</v>
      </c>
      <c r="L15" s="30" t="str">
        <f>IF('4. Kassavirta'!E15&lt;('2. Syöttöarvot ja tulokset'!$B$21+1),'Solution 1, (hidden)'!C8-'Solution 1, (hidden)'!M8," ")</f>
        <v xml:space="preserve"> </v>
      </c>
      <c r="M15" s="30" t="str">
        <f>IF(E15&lt;('2. Syöttöarvot ja tulokset'!$C$21+1),'Solution  2, (hidden)'!C8-'Solution  2, (hidden)'!M8," ")</f>
        <v xml:space="preserve"> </v>
      </c>
      <c r="N15" s="24" t="str">
        <f>IF('4. Kassavirta'!E15&lt;('2. Syöttöarvot ja tulokset'!$B$21+1),'Solution 1, (hidden)'!G8+'Solution 1, (hidden)'!I8+'Solution 1, (hidden)'!H8+'Solution 1, (hidden)'!J8-'Solution 1, (hidden)'!M8," ")</f>
        <v xml:space="preserve"> </v>
      </c>
      <c r="O15" s="24" t="str">
        <f>IF(E15&lt;('2. Syöttöarvot ja tulokset'!$C$21+1),'Solution  2, (hidden)'!G8+'Solution  2, (hidden)'!I8+'Solution  2, (hidden)'!H8+'Solution  2, (hidden)'!J8-'Solution  2, (hidden)'!M8," ")</f>
        <v xml:space="preserve"> </v>
      </c>
      <c r="P15" s="24" t="str">
        <f>IF('4. Kassavirta'!E15&lt;('2. Syöttöarvot ja tulokset'!$B$21+1),'Solution 1, (hidden) (2)'!G8+'Solution 1, (hidden) (2)'!I8+'Solution 1, (hidden) (2)'!H8+'Solution 1, (hidden) (2)'!J8-'Solution 1, (hidden) (2)'!M8," ")</f>
        <v xml:space="preserve"> </v>
      </c>
      <c r="Q15" s="24" t="str">
        <f>IF(E15&lt;('2. Syöttöarvot ja tulokset'!$C$21+1),'Solution  2, (hidden) (2)'!G8+'Solution  2, (hidden) (2)'!I8+'Solution  2, (hidden) (2)'!H8+'Solution  2, (hidden) (2)'!J8-'Solution  2, (hidden) (2)'!M8," ")</f>
        <v xml:space="preserve"> </v>
      </c>
    </row>
    <row r="16" spans="1:17" x14ac:dyDescent="0.35">
      <c r="C16" s="284" t="str">
        <f>'Solution 1, (hidden)'!B9</f>
        <v xml:space="preserve"> </v>
      </c>
      <c r="D16" s="284" t="str">
        <f>'Solution  2, (hidden)'!B9</f>
        <v xml:space="preserve"> </v>
      </c>
      <c r="E16" s="284" t="str">
        <f>IF('2. Syöttöarvot ja tulokset'!$C$21&gt;='2. Syöttöarvot ja tulokset'!$B$21,'Solution  2, (hidden)'!B9,'Solution 1, (hidden)'!B9)</f>
        <v xml:space="preserve"> </v>
      </c>
      <c r="F16" s="285" t="e">
        <f>'Solution 1, (hidden)'!W9</f>
        <v>#N/A</v>
      </c>
      <c r="G16" s="285" t="e">
        <f>'Solution  2, (hidden)'!W9</f>
        <v>#N/A</v>
      </c>
      <c r="H16" s="285" t="e">
        <f>'Solution 1, (hidden)'!R9</f>
        <v>#N/A</v>
      </c>
      <c r="I16" s="285" t="e">
        <f>'Solution  2, (hidden)'!R9</f>
        <v>#N/A</v>
      </c>
      <c r="J16" s="285" t="e">
        <f>'Solution 1, (hidden) (2)'!R9</f>
        <v>#N/A</v>
      </c>
      <c r="K16" s="285" t="e">
        <f>'Solution  2, (hidden) (2)'!R9</f>
        <v>#N/A</v>
      </c>
      <c r="L16" s="30" t="str">
        <f>IF('4. Kassavirta'!E16&lt;('2. Syöttöarvot ja tulokset'!$B$21+1),'Solution 1, (hidden)'!C9-'Solution 1, (hidden)'!M9," ")</f>
        <v xml:space="preserve"> </v>
      </c>
      <c r="M16" s="30" t="str">
        <f>IF(E16&lt;('2. Syöttöarvot ja tulokset'!$C$21+1),'Solution  2, (hidden)'!C9-'Solution  2, (hidden)'!M9," ")</f>
        <v xml:space="preserve"> </v>
      </c>
      <c r="N16" s="24" t="str">
        <f>IF('4. Kassavirta'!E16&lt;('2. Syöttöarvot ja tulokset'!$B$21+1),'Solution 1, (hidden)'!G9+'Solution 1, (hidden)'!I9+'Solution 1, (hidden)'!H9+'Solution 1, (hidden)'!J9-'Solution 1, (hidden)'!M9," ")</f>
        <v xml:space="preserve"> </v>
      </c>
      <c r="O16" s="24" t="str">
        <f>IF(E16&lt;('2. Syöttöarvot ja tulokset'!$C$21+1),'Solution  2, (hidden)'!G9+'Solution  2, (hidden)'!I9+'Solution  2, (hidden)'!H9+'Solution  2, (hidden)'!J9-'Solution  2, (hidden)'!M9," ")</f>
        <v xml:space="preserve"> </v>
      </c>
      <c r="P16" s="24" t="str">
        <f>IF('4. Kassavirta'!E16&lt;('2. Syöttöarvot ja tulokset'!$B$21+1),'Solution 1, (hidden) (2)'!G9+'Solution 1, (hidden) (2)'!I9+'Solution 1, (hidden) (2)'!H9+'Solution 1, (hidden) (2)'!J9-'Solution 1, (hidden) (2)'!M9," ")</f>
        <v xml:space="preserve"> </v>
      </c>
      <c r="Q16" s="24" t="str">
        <f>IF(E16&lt;('2. Syöttöarvot ja tulokset'!$C$21+1),'Solution  2, (hidden) (2)'!G9+'Solution  2, (hidden) (2)'!I9+'Solution  2, (hidden) (2)'!H9+'Solution  2, (hidden) (2)'!J9-'Solution  2, (hidden) (2)'!M9," ")</f>
        <v xml:space="preserve"> </v>
      </c>
    </row>
    <row r="17" spans="3:17" x14ac:dyDescent="0.35">
      <c r="C17" s="284" t="str">
        <f>'Solution 1, (hidden)'!B10</f>
        <v xml:space="preserve"> </v>
      </c>
      <c r="D17" s="284" t="str">
        <f>'Solution  2, (hidden)'!B10</f>
        <v xml:space="preserve"> </v>
      </c>
      <c r="E17" s="284" t="str">
        <f>IF('2. Syöttöarvot ja tulokset'!$C$21&gt;='2. Syöttöarvot ja tulokset'!$B$21,'Solution  2, (hidden)'!B10,'Solution 1, (hidden)'!B10)</f>
        <v xml:space="preserve"> </v>
      </c>
      <c r="F17" s="285" t="e">
        <f>'Solution 1, (hidden)'!W10</f>
        <v>#N/A</v>
      </c>
      <c r="G17" s="285" t="e">
        <f>'Solution  2, (hidden)'!W10</f>
        <v>#N/A</v>
      </c>
      <c r="H17" s="285" t="e">
        <f>'Solution 1, (hidden)'!R10</f>
        <v>#N/A</v>
      </c>
      <c r="I17" s="285" t="e">
        <f>'Solution  2, (hidden)'!R10</f>
        <v>#N/A</v>
      </c>
      <c r="J17" s="285" t="e">
        <f>'Solution 1, (hidden) (2)'!R10</f>
        <v>#N/A</v>
      </c>
      <c r="K17" s="285" t="e">
        <f>'Solution  2, (hidden) (2)'!R10</f>
        <v>#N/A</v>
      </c>
      <c r="L17" s="30" t="str">
        <f>IF('4. Kassavirta'!E17&lt;('2. Syöttöarvot ja tulokset'!$B$21+1),'Solution 1, (hidden)'!C10-'Solution 1, (hidden)'!M10," ")</f>
        <v xml:space="preserve"> </v>
      </c>
      <c r="M17" s="30" t="str">
        <f>IF(E17&lt;('2. Syöttöarvot ja tulokset'!$C$21+1),'Solution  2, (hidden)'!C10-'Solution  2, (hidden)'!M10," ")</f>
        <v xml:space="preserve"> </v>
      </c>
      <c r="N17" s="24" t="str">
        <f>IF('4. Kassavirta'!E17&lt;('2. Syöttöarvot ja tulokset'!$B$21+1),'Solution 1, (hidden)'!G10+'Solution 1, (hidden)'!I10+'Solution 1, (hidden)'!H10+'Solution 1, (hidden)'!J10-'Solution 1, (hidden)'!M10," ")</f>
        <v xml:space="preserve"> </v>
      </c>
      <c r="O17" s="24" t="str">
        <f>IF(E17&lt;('2. Syöttöarvot ja tulokset'!$C$21+1),'Solution  2, (hidden)'!G10+'Solution  2, (hidden)'!I10+'Solution  2, (hidden)'!H10+'Solution  2, (hidden)'!J10-'Solution  2, (hidden)'!M10," ")</f>
        <v xml:space="preserve"> </v>
      </c>
      <c r="P17" s="24" t="str">
        <f>IF('4. Kassavirta'!E17&lt;('2. Syöttöarvot ja tulokset'!$B$21+1),'Solution 1, (hidden) (2)'!G10+'Solution 1, (hidden) (2)'!I10+'Solution 1, (hidden) (2)'!H10+'Solution 1, (hidden) (2)'!J10-'Solution 1, (hidden) (2)'!M10," ")</f>
        <v xml:space="preserve"> </v>
      </c>
      <c r="Q17" s="24" t="str">
        <f>IF(E17&lt;('2. Syöttöarvot ja tulokset'!$C$21+1),'Solution  2, (hidden) (2)'!G10+'Solution  2, (hidden) (2)'!I10+'Solution  2, (hidden) (2)'!H10+'Solution  2, (hidden) (2)'!J10-'Solution  2, (hidden) (2)'!M10," ")</f>
        <v xml:space="preserve"> </v>
      </c>
    </row>
    <row r="18" spans="3:17" x14ac:dyDescent="0.35">
      <c r="C18" s="284" t="str">
        <f>'Solution 1, (hidden)'!B11</f>
        <v xml:space="preserve"> </v>
      </c>
      <c r="D18" s="284" t="str">
        <f>'Solution  2, (hidden)'!B11</f>
        <v xml:space="preserve"> </v>
      </c>
      <c r="E18" s="284" t="str">
        <f>IF('2. Syöttöarvot ja tulokset'!$C$21&gt;='2. Syöttöarvot ja tulokset'!$B$21,'Solution  2, (hidden)'!B11,'Solution 1, (hidden)'!B11)</f>
        <v xml:space="preserve"> </v>
      </c>
      <c r="F18" s="285" t="e">
        <f>'Solution 1, (hidden)'!W11</f>
        <v>#N/A</v>
      </c>
      <c r="G18" s="285" t="e">
        <f>'Solution  2, (hidden)'!W11</f>
        <v>#N/A</v>
      </c>
      <c r="H18" s="285" t="e">
        <f>'Solution 1, (hidden)'!R11</f>
        <v>#N/A</v>
      </c>
      <c r="I18" s="285" t="e">
        <f>'Solution  2, (hidden)'!R11</f>
        <v>#N/A</v>
      </c>
      <c r="J18" s="285" t="e">
        <f>'Solution 1, (hidden) (2)'!R11</f>
        <v>#N/A</v>
      </c>
      <c r="K18" s="285" t="e">
        <f>'Solution  2, (hidden) (2)'!R11</f>
        <v>#N/A</v>
      </c>
      <c r="L18" s="30" t="str">
        <f>IF('4. Kassavirta'!E18&lt;('2. Syöttöarvot ja tulokset'!$B$21+1),'Solution 1, (hidden)'!C11-'Solution 1, (hidden)'!M11," ")</f>
        <v xml:space="preserve"> </v>
      </c>
      <c r="M18" s="30" t="str">
        <f>IF(E18&lt;('2. Syöttöarvot ja tulokset'!$C$21+1),'Solution  2, (hidden)'!C11-'Solution  2, (hidden)'!M11," ")</f>
        <v xml:space="preserve"> </v>
      </c>
      <c r="N18" s="24" t="str">
        <f>IF('4. Kassavirta'!E18&lt;('2. Syöttöarvot ja tulokset'!$B$21+1),'Solution 1, (hidden)'!G11+'Solution 1, (hidden)'!I11+'Solution 1, (hidden)'!H11+'Solution 1, (hidden)'!J11-'Solution 1, (hidden)'!M11," ")</f>
        <v xml:space="preserve"> </v>
      </c>
      <c r="O18" s="24" t="str">
        <f>IF(E18&lt;('2. Syöttöarvot ja tulokset'!$C$21+1),'Solution  2, (hidden)'!G11+'Solution  2, (hidden)'!I11+'Solution  2, (hidden)'!H11+'Solution  2, (hidden)'!J11-'Solution  2, (hidden)'!M11," ")</f>
        <v xml:space="preserve"> </v>
      </c>
      <c r="P18" s="24" t="str">
        <f>IF('4. Kassavirta'!E18&lt;('2. Syöttöarvot ja tulokset'!$B$21+1),'Solution 1, (hidden) (2)'!G11+'Solution 1, (hidden) (2)'!I11+'Solution 1, (hidden) (2)'!H11+'Solution 1, (hidden) (2)'!J11-'Solution 1, (hidden) (2)'!M11," ")</f>
        <v xml:space="preserve"> </v>
      </c>
      <c r="Q18" s="24" t="str">
        <f>IF(E18&lt;('2. Syöttöarvot ja tulokset'!$C$21+1),'Solution  2, (hidden) (2)'!G11+'Solution  2, (hidden) (2)'!I11+'Solution  2, (hidden) (2)'!H11+'Solution  2, (hidden) (2)'!J11-'Solution  2, (hidden) (2)'!M11," ")</f>
        <v xml:space="preserve"> </v>
      </c>
    </row>
    <row r="19" spans="3:17" x14ac:dyDescent="0.35">
      <c r="C19" s="284" t="str">
        <f>'Solution 1, (hidden)'!B12</f>
        <v xml:space="preserve"> </v>
      </c>
      <c r="D19" s="284" t="str">
        <f>'Solution  2, (hidden)'!B12</f>
        <v xml:space="preserve"> </v>
      </c>
      <c r="E19" s="284" t="str">
        <f>IF('2. Syöttöarvot ja tulokset'!$C$21&gt;='2. Syöttöarvot ja tulokset'!$B$21,'Solution  2, (hidden)'!B12,'Solution 1, (hidden)'!B12)</f>
        <v xml:space="preserve"> </v>
      </c>
      <c r="F19" s="285" t="e">
        <f>'Solution 1, (hidden)'!W12</f>
        <v>#N/A</v>
      </c>
      <c r="G19" s="285" t="e">
        <f>'Solution  2, (hidden)'!W12</f>
        <v>#N/A</v>
      </c>
      <c r="H19" s="285" t="e">
        <f>'Solution 1, (hidden)'!R12</f>
        <v>#N/A</v>
      </c>
      <c r="I19" s="285" t="e">
        <f>'Solution  2, (hidden)'!R12</f>
        <v>#N/A</v>
      </c>
      <c r="J19" s="285" t="e">
        <f>'Solution 1, (hidden) (2)'!R12</f>
        <v>#N/A</v>
      </c>
      <c r="K19" s="285" t="e">
        <f>'Solution  2, (hidden) (2)'!R12</f>
        <v>#N/A</v>
      </c>
      <c r="L19" s="30" t="str">
        <f>IF('4. Kassavirta'!E19&lt;('2. Syöttöarvot ja tulokset'!$B$21+1),'Solution 1, (hidden)'!C12-'Solution 1, (hidden)'!M12," ")</f>
        <v xml:space="preserve"> </v>
      </c>
      <c r="M19" s="30" t="str">
        <f>IF(E19&lt;('2. Syöttöarvot ja tulokset'!$C$21+1),'Solution  2, (hidden)'!C12-'Solution  2, (hidden)'!M12," ")</f>
        <v xml:space="preserve"> </v>
      </c>
      <c r="N19" s="24" t="str">
        <f>IF('4. Kassavirta'!E19&lt;('2. Syöttöarvot ja tulokset'!$B$21+1),'Solution 1, (hidden)'!G12+'Solution 1, (hidden)'!I12+'Solution 1, (hidden)'!H12+'Solution 1, (hidden)'!J12-'Solution 1, (hidden)'!M12," ")</f>
        <v xml:space="preserve"> </v>
      </c>
      <c r="O19" s="24" t="str">
        <f>IF(E19&lt;('2. Syöttöarvot ja tulokset'!$C$21+1),'Solution  2, (hidden)'!G12+'Solution  2, (hidden)'!I12+'Solution  2, (hidden)'!H12+'Solution  2, (hidden)'!J12-'Solution  2, (hidden)'!M12," ")</f>
        <v xml:space="preserve"> </v>
      </c>
      <c r="P19" s="24" t="str">
        <f>IF('4. Kassavirta'!E19&lt;('2. Syöttöarvot ja tulokset'!$B$21+1),'Solution 1, (hidden) (2)'!G12+'Solution 1, (hidden) (2)'!I12+'Solution 1, (hidden) (2)'!H12+'Solution 1, (hidden) (2)'!J12-'Solution 1, (hidden) (2)'!M12," ")</f>
        <v xml:space="preserve"> </v>
      </c>
      <c r="Q19" s="24" t="str">
        <f>IF(E19&lt;('2. Syöttöarvot ja tulokset'!$C$21+1),'Solution  2, (hidden) (2)'!G12+'Solution  2, (hidden) (2)'!I12+'Solution  2, (hidden) (2)'!H12+'Solution  2, (hidden) (2)'!J12-'Solution  2, (hidden) (2)'!M12," ")</f>
        <v xml:space="preserve"> </v>
      </c>
    </row>
    <row r="20" spans="3:17" x14ac:dyDescent="0.35">
      <c r="C20" s="284" t="str">
        <f>'Solution 1, (hidden)'!B13</f>
        <v xml:space="preserve"> </v>
      </c>
      <c r="D20" s="284" t="str">
        <f>'Solution  2, (hidden)'!B13</f>
        <v xml:space="preserve"> </v>
      </c>
      <c r="E20" s="284" t="str">
        <f>IF('2. Syöttöarvot ja tulokset'!$C$21&gt;='2. Syöttöarvot ja tulokset'!$B$21,'Solution  2, (hidden)'!B13,'Solution 1, (hidden)'!B13)</f>
        <v xml:space="preserve"> </v>
      </c>
      <c r="F20" s="285" t="e">
        <f>'Solution 1, (hidden)'!W13</f>
        <v>#N/A</v>
      </c>
      <c r="G20" s="285" t="e">
        <f>'Solution  2, (hidden)'!W13</f>
        <v>#N/A</v>
      </c>
      <c r="H20" s="285" t="e">
        <f>'Solution 1, (hidden)'!R13</f>
        <v>#N/A</v>
      </c>
      <c r="I20" s="285" t="e">
        <f>'Solution  2, (hidden)'!R13</f>
        <v>#N/A</v>
      </c>
      <c r="J20" s="285" t="e">
        <f>'Solution 1, (hidden) (2)'!R13</f>
        <v>#N/A</v>
      </c>
      <c r="K20" s="285" t="e">
        <f>'Solution  2, (hidden) (2)'!R13</f>
        <v>#N/A</v>
      </c>
      <c r="L20" s="30" t="str">
        <f>IF('4. Kassavirta'!E20&lt;('2. Syöttöarvot ja tulokset'!$B$21+1),'Solution 1, (hidden)'!C13-'Solution 1, (hidden)'!M13," ")</f>
        <v xml:space="preserve"> </v>
      </c>
      <c r="M20" s="30" t="str">
        <f>IF(E20&lt;('2. Syöttöarvot ja tulokset'!$C$21+1),'Solution  2, (hidden)'!C13-'Solution  2, (hidden)'!M13," ")</f>
        <v xml:space="preserve"> </v>
      </c>
      <c r="N20" s="24" t="str">
        <f>IF('4. Kassavirta'!E20&lt;('2. Syöttöarvot ja tulokset'!$B$21+1),'Solution 1, (hidden)'!G13+'Solution 1, (hidden)'!I13+'Solution 1, (hidden)'!H13+'Solution 1, (hidden)'!J13-'Solution 1, (hidden)'!M13," ")</f>
        <v xml:space="preserve"> </v>
      </c>
      <c r="O20" s="24" t="str">
        <f>IF(E20&lt;('2. Syöttöarvot ja tulokset'!$C$21+1),'Solution  2, (hidden)'!G13+'Solution  2, (hidden)'!I13+'Solution  2, (hidden)'!H13+'Solution  2, (hidden)'!J13-'Solution  2, (hidden)'!M13," ")</f>
        <v xml:space="preserve"> </v>
      </c>
      <c r="P20" s="24" t="str">
        <f>IF('4. Kassavirta'!E20&lt;('2. Syöttöarvot ja tulokset'!$B$21+1),'Solution 1, (hidden) (2)'!G13+'Solution 1, (hidden) (2)'!I13+'Solution 1, (hidden) (2)'!H13+'Solution 1, (hidden) (2)'!J13-'Solution 1, (hidden) (2)'!M13," ")</f>
        <v xml:space="preserve"> </v>
      </c>
      <c r="Q20" s="24" t="str">
        <f>IF(E20&lt;('2. Syöttöarvot ja tulokset'!$C$21+1),'Solution  2, (hidden) (2)'!G13+'Solution  2, (hidden) (2)'!I13+'Solution  2, (hidden) (2)'!H13+'Solution  2, (hidden) (2)'!J13-'Solution  2, (hidden) (2)'!M13," ")</f>
        <v xml:space="preserve"> </v>
      </c>
    </row>
    <row r="21" spans="3:17" x14ac:dyDescent="0.35">
      <c r="C21" s="284" t="str">
        <f>'Solution 1, (hidden)'!B14</f>
        <v xml:space="preserve"> </v>
      </c>
      <c r="D21" s="284" t="str">
        <f>'Solution  2, (hidden)'!B14</f>
        <v xml:space="preserve"> </v>
      </c>
      <c r="E21" s="284" t="str">
        <f>IF('2. Syöttöarvot ja tulokset'!$C$21&gt;='2. Syöttöarvot ja tulokset'!$B$21,'Solution  2, (hidden)'!B14,'Solution 1, (hidden)'!B14)</f>
        <v xml:space="preserve"> </v>
      </c>
      <c r="F21" s="285" t="e">
        <f>'Solution 1, (hidden)'!W14</f>
        <v>#N/A</v>
      </c>
      <c r="G21" s="285" t="e">
        <f>'Solution  2, (hidden)'!W14</f>
        <v>#N/A</v>
      </c>
      <c r="H21" s="285" t="e">
        <f>'Solution 1, (hidden)'!R14</f>
        <v>#N/A</v>
      </c>
      <c r="I21" s="285" t="e">
        <f>'Solution  2, (hidden)'!R14</f>
        <v>#N/A</v>
      </c>
      <c r="J21" s="285" t="e">
        <f>'Solution 1, (hidden) (2)'!R14</f>
        <v>#N/A</v>
      </c>
      <c r="K21" s="285" t="e">
        <f>'Solution  2, (hidden) (2)'!R14</f>
        <v>#N/A</v>
      </c>
      <c r="L21" s="30" t="str">
        <f>IF('4. Kassavirta'!E21&lt;('2. Syöttöarvot ja tulokset'!$B$21+1),'Solution 1, (hidden)'!C14-'Solution 1, (hidden)'!M14," ")</f>
        <v xml:space="preserve"> </v>
      </c>
      <c r="M21" s="30" t="str">
        <f>IF(E21&lt;('2. Syöttöarvot ja tulokset'!$C$21+1),'Solution  2, (hidden)'!C14-'Solution  2, (hidden)'!M14," ")</f>
        <v xml:space="preserve"> </v>
      </c>
      <c r="N21" s="24" t="str">
        <f>IF('4. Kassavirta'!E21&lt;('2. Syöttöarvot ja tulokset'!$B$21+1),'Solution 1, (hidden)'!G14+'Solution 1, (hidden)'!I14+'Solution 1, (hidden)'!H14+'Solution 1, (hidden)'!J14-'Solution 1, (hidden)'!M14," ")</f>
        <v xml:space="preserve"> </v>
      </c>
      <c r="O21" s="24" t="str">
        <f>IF(E21&lt;('2. Syöttöarvot ja tulokset'!$C$21+1),'Solution  2, (hidden)'!G14+'Solution  2, (hidden)'!I14+'Solution  2, (hidden)'!H14+'Solution  2, (hidden)'!J14-'Solution  2, (hidden)'!M14," ")</f>
        <v xml:space="preserve"> </v>
      </c>
      <c r="P21" s="24" t="str">
        <f>IF('4. Kassavirta'!E21&lt;('2. Syöttöarvot ja tulokset'!$B$21+1),'Solution 1, (hidden) (2)'!G14+'Solution 1, (hidden) (2)'!I14+'Solution 1, (hidden) (2)'!H14+'Solution 1, (hidden) (2)'!J14-'Solution 1, (hidden) (2)'!M14," ")</f>
        <v xml:space="preserve"> </v>
      </c>
      <c r="Q21" s="24" t="str">
        <f>IF(E21&lt;('2. Syöttöarvot ja tulokset'!$C$21+1),'Solution  2, (hidden) (2)'!G14+'Solution  2, (hidden) (2)'!I14+'Solution  2, (hidden) (2)'!H14+'Solution  2, (hidden) (2)'!J14-'Solution  2, (hidden) (2)'!M14," ")</f>
        <v xml:space="preserve"> </v>
      </c>
    </row>
    <row r="22" spans="3:17" x14ac:dyDescent="0.35">
      <c r="C22" s="284" t="str">
        <f>'Solution 1, (hidden)'!B15</f>
        <v xml:space="preserve"> </v>
      </c>
      <c r="D22" s="284" t="str">
        <f>'Solution  2, (hidden)'!B15</f>
        <v xml:space="preserve"> </v>
      </c>
      <c r="E22" s="284" t="str">
        <f>IF('2. Syöttöarvot ja tulokset'!$C$21&gt;='2. Syöttöarvot ja tulokset'!$B$21,'Solution  2, (hidden)'!B15,'Solution 1, (hidden)'!B15)</f>
        <v xml:space="preserve"> </v>
      </c>
      <c r="F22" s="285" t="e">
        <f>'Solution 1, (hidden)'!W15</f>
        <v>#N/A</v>
      </c>
      <c r="G22" s="285" t="e">
        <f>'Solution  2, (hidden)'!W15</f>
        <v>#N/A</v>
      </c>
      <c r="H22" s="285" t="e">
        <f>'Solution 1, (hidden)'!R15</f>
        <v>#N/A</v>
      </c>
      <c r="I22" s="285" t="e">
        <f>'Solution  2, (hidden)'!R15</f>
        <v>#N/A</v>
      </c>
      <c r="J22" s="285" t="e">
        <f>'Solution 1, (hidden) (2)'!R15</f>
        <v>#N/A</v>
      </c>
      <c r="K22" s="285" t="e">
        <f>'Solution  2, (hidden) (2)'!R15</f>
        <v>#N/A</v>
      </c>
      <c r="L22" s="30" t="str">
        <f>IF('4. Kassavirta'!E22&lt;('2. Syöttöarvot ja tulokset'!$B$21+1),'Solution 1, (hidden)'!C15-'Solution 1, (hidden)'!M15," ")</f>
        <v xml:space="preserve"> </v>
      </c>
      <c r="M22" s="30" t="str">
        <f>IF(E22&lt;('2. Syöttöarvot ja tulokset'!$C$21+1),'Solution  2, (hidden)'!C15-'Solution  2, (hidden)'!M15," ")</f>
        <v xml:space="preserve"> </v>
      </c>
      <c r="N22" s="24" t="str">
        <f>IF('4. Kassavirta'!E22&lt;('2. Syöttöarvot ja tulokset'!$B$21+1),'Solution 1, (hidden)'!G15+'Solution 1, (hidden)'!I15+'Solution 1, (hidden)'!H15+'Solution 1, (hidden)'!J15-'Solution 1, (hidden)'!M15," ")</f>
        <v xml:space="preserve"> </v>
      </c>
      <c r="O22" s="24" t="str">
        <f>IF(E22&lt;('2. Syöttöarvot ja tulokset'!$C$21+1),'Solution  2, (hidden)'!G15+'Solution  2, (hidden)'!I15+'Solution  2, (hidden)'!H15+'Solution  2, (hidden)'!J15-'Solution  2, (hidden)'!M15," ")</f>
        <v xml:space="preserve"> </v>
      </c>
      <c r="P22" s="24" t="str">
        <f>IF('4. Kassavirta'!E22&lt;('2. Syöttöarvot ja tulokset'!$B$21+1),'Solution 1, (hidden) (2)'!G15+'Solution 1, (hidden) (2)'!I15+'Solution 1, (hidden) (2)'!H15+'Solution 1, (hidden) (2)'!J15-'Solution 1, (hidden) (2)'!M15," ")</f>
        <v xml:space="preserve"> </v>
      </c>
      <c r="Q22" s="24" t="str">
        <f>IF(E22&lt;('2. Syöttöarvot ja tulokset'!$C$21+1),'Solution  2, (hidden) (2)'!G15+'Solution  2, (hidden) (2)'!I15+'Solution  2, (hidden) (2)'!H15+'Solution  2, (hidden) (2)'!J15-'Solution  2, (hidden) (2)'!M15," ")</f>
        <v xml:space="preserve"> </v>
      </c>
    </row>
    <row r="23" spans="3:17" x14ac:dyDescent="0.35">
      <c r="C23" s="284" t="str">
        <f>'Solution 1, (hidden)'!B16</f>
        <v xml:space="preserve"> </v>
      </c>
      <c r="D23" s="284" t="str">
        <f>'Solution  2, (hidden)'!B16</f>
        <v xml:space="preserve"> </v>
      </c>
      <c r="E23" s="284" t="str">
        <f>IF('2. Syöttöarvot ja tulokset'!$C$21&gt;='2. Syöttöarvot ja tulokset'!$B$21,'Solution  2, (hidden)'!B16,'Solution 1, (hidden)'!B16)</f>
        <v xml:space="preserve"> </v>
      </c>
      <c r="F23" s="285" t="e">
        <f>'Solution 1, (hidden)'!W16</f>
        <v>#N/A</v>
      </c>
      <c r="G23" s="285" t="e">
        <f>'Solution  2, (hidden)'!W16</f>
        <v>#N/A</v>
      </c>
      <c r="H23" s="285" t="e">
        <f>'Solution 1, (hidden)'!R16</f>
        <v>#N/A</v>
      </c>
      <c r="I23" s="285" t="e">
        <f>'Solution  2, (hidden)'!R16</f>
        <v>#N/A</v>
      </c>
      <c r="J23" s="285" t="e">
        <f>'Solution 1, (hidden) (2)'!R16</f>
        <v>#N/A</v>
      </c>
      <c r="K23" s="285" t="e">
        <f>'Solution  2, (hidden) (2)'!R16</f>
        <v>#N/A</v>
      </c>
      <c r="L23" s="30" t="str">
        <f>IF('4. Kassavirta'!E23&lt;('2. Syöttöarvot ja tulokset'!$B$21+1),'Solution 1, (hidden)'!C16-'Solution 1, (hidden)'!M16," ")</f>
        <v xml:space="preserve"> </v>
      </c>
      <c r="M23" s="30" t="str">
        <f>IF(E23&lt;('2. Syöttöarvot ja tulokset'!$C$21+1),'Solution  2, (hidden)'!C16-'Solution  2, (hidden)'!M16," ")</f>
        <v xml:space="preserve"> </v>
      </c>
      <c r="N23" s="24" t="str">
        <f>IF('4. Kassavirta'!E23&lt;('2. Syöttöarvot ja tulokset'!$B$21+1),'Solution 1, (hidden)'!G16+'Solution 1, (hidden)'!I16+'Solution 1, (hidden)'!H16+'Solution 1, (hidden)'!J16-'Solution 1, (hidden)'!M16," ")</f>
        <v xml:space="preserve"> </v>
      </c>
      <c r="O23" s="24" t="str">
        <f>IF(E23&lt;('2. Syöttöarvot ja tulokset'!$C$21+1),'Solution  2, (hidden)'!G16+'Solution  2, (hidden)'!I16+'Solution  2, (hidden)'!H16+'Solution  2, (hidden)'!J16-'Solution  2, (hidden)'!M16," ")</f>
        <v xml:space="preserve"> </v>
      </c>
      <c r="P23" s="24" t="str">
        <f>IF('4. Kassavirta'!E23&lt;('2. Syöttöarvot ja tulokset'!$B$21+1),'Solution 1, (hidden) (2)'!G16+'Solution 1, (hidden) (2)'!I16+'Solution 1, (hidden) (2)'!H16+'Solution 1, (hidden) (2)'!J16-'Solution 1, (hidden) (2)'!M16," ")</f>
        <v xml:space="preserve"> </v>
      </c>
      <c r="Q23" s="24" t="str">
        <f>IF(E23&lt;('2. Syöttöarvot ja tulokset'!$C$21+1),'Solution  2, (hidden) (2)'!G16+'Solution  2, (hidden) (2)'!I16+'Solution  2, (hidden) (2)'!H16+'Solution  2, (hidden) (2)'!J16-'Solution  2, (hidden) (2)'!M16," ")</f>
        <v xml:space="preserve"> </v>
      </c>
    </row>
    <row r="24" spans="3:17" x14ac:dyDescent="0.35">
      <c r="C24" s="284" t="str">
        <f>'Solution 1, (hidden)'!B17</f>
        <v xml:space="preserve"> </v>
      </c>
      <c r="D24" s="284" t="str">
        <f>'Solution  2, (hidden)'!B17</f>
        <v xml:space="preserve"> </v>
      </c>
      <c r="E24" s="284" t="str">
        <f>IF('2. Syöttöarvot ja tulokset'!$C$21&gt;='2. Syöttöarvot ja tulokset'!$B$21,'Solution  2, (hidden)'!B17,'Solution 1, (hidden)'!B17)</f>
        <v xml:space="preserve"> </v>
      </c>
      <c r="F24" s="285" t="e">
        <f>'Solution 1, (hidden)'!W17</f>
        <v>#N/A</v>
      </c>
      <c r="G24" s="285" t="e">
        <f>'Solution  2, (hidden)'!W17</f>
        <v>#N/A</v>
      </c>
      <c r="H24" s="285" t="e">
        <f>'Solution 1, (hidden)'!R17</f>
        <v>#N/A</v>
      </c>
      <c r="I24" s="285" t="e">
        <f>'Solution  2, (hidden)'!R17</f>
        <v>#N/A</v>
      </c>
      <c r="J24" s="285" t="e">
        <f>'Solution 1, (hidden) (2)'!R17</f>
        <v>#N/A</v>
      </c>
      <c r="K24" s="285" t="e">
        <f>'Solution  2, (hidden) (2)'!R17</f>
        <v>#N/A</v>
      </c>
      <c r="L24" s="30" t="str">
        <f>IF('4. Kassavirta'!E24&lt;('2. Syöttöarvot ja tulokset'!$B$21+1),'Solution 1, (hidden)'!C17-'Solution 1, (hidden)'!M17," ")</f>
        <v xml:space="preserve"> </v>
      </c>
      <c r="M24" s="30" t="str">
        <f>IF(E24&lt;('2. Syöttöarvot ja tulokset'!$C$21+1),'Solution  2, (hidden)'!C17-'Solution  2, (hidden)'!M17," ")</f>
        <v xml:space="preserve"> </v>
      </c>
      <c r="N24" s="24" t="str">
        <f>IF('4. Kassavirta'!E24&lt;('2. Syöttöarvot ja tulokset'!$B$21+1),'Solution 1, (hidden)'!G17+'Solution 1, (hidden)'!I17+'Solution 1, (hidden)'!H17+'Solution 1, (hidden)'!J17-'Solution 1, (hidden)'!M17," ")</f>
        <v xml:space="preserve"> </v>
      </c>
      <c r="O24" s="24" t="str">
        <f>IF(E24&lt;('2. Syöttöarvot ja tulokset'!$C$21+1),'Solution  2, (hidden)'!G17+'Solution  2, (hidden)'!I17+'Solution  2, (hidden)'!H17+'Solution  2, (hidden)'!J17-'Solution  2, (hidden)'!M17," ")</f>
        <v xml:space="preserve"> </v>
      </c>
      <c r="P24" s="24" t="str">
        <f>IF('4. Kassavirta'!E24&lt;('2. Syöttöarvot ja tulokset'!$B$21+1),'Solution 1, (hidden) (2)'!G17+'Solution 1, (hidden) (2)'!I17+'Solution 1, (hidden) (2)'!H17+'Solution 1, (hidden) (2)'!J17-'Solution 1, (hidden) (2)'!M17," ")</f>
        <v xml:space="preserve"> </v>
      </c>
      <c r="Q24" s="24" t="str">
        <f>IF(E24&lt;('2. Syöttöarvot ja tulokset'!$C$21+1),'Solution  2, (hidden) (2)'!G17+'Solution  2, (hidden) (2)'!I17+'Solution  2, (hidden) (2)'!H17+'Solution  2, (hidden) (2)'!J17-'Solution  2, (hidden) (2)'!M17," ")</f>
        <v xml:space="preserve"> </v>
      </c>
    </row>
    <row r="25" spans="3:17" x14ac:dyDescent="0.35">
      <c r="C25" s="284" t="str">
        <f>'Solution 1, (hidden)'!B18</f>
        <v xml:space="preserve"> </v>
      </c>
      <c r="D25" s="284" t="str">
        <f>'Solution  2, (hidden)'!B18</f>
        <v xml:space="preserve"> </v>
      </c>
      <c r="E25" s="284" t="str">
        <f>IF('2. Syöttöarvot ja tulokset'!$C$21&gt;='2. Syöttöarvot ja tulokset'!$B$21,'Solution  2, (hidden)'!B18,'Solution 1, (hidden)'!B18)</f>
        <v xml:space="preserve"> </v>
      </c>
      <c r="F25" s="285" t="e">
        <f>'Solution 1, (hidden)'!W18</f>
        <v>#N/A</v>
      </c>
      <c r="G25" s="285" t="e">
        <f>'Solution  2, (hidden)'!W18</f>
        <v>#N/A</v>
      </c>
      <c r="H25" s="285" t="e">
        <f>'Solution 1, (hidden)'!R18</f>
        <v>#N/A</v>
      </c>
      <c r="I25" s="285" t="e">
        <f>'Solution  2, (hidden)'!R18</f>
        <v>#N/A</v>
      </c>
      <c r="J25" s="285" t="e">
        <f>'Solution 1, (hidden) (2)'!R18</f>
        <v>#N/A</v>
      </c>
      <c r="K25" s="285" t="e">
        <f>'Solution  2, (hidden) (2)'!R18</f>
        <v>#N/A</v>
      </c>
      <c r="L25" s="30" t="str">
        <f>IF('4. Kassavirta'!E25&lt;('2. Syöttöarvot ja tulokset'!$B$21+1),'Solution 1, (hidden)'!C18-'Solution 1, (hidden)'!M18," ")</f>
        <v xml:space="preserve"> </v>
      </c>
      <c r="M25" s="30" t="str">
        <f>IF(E25&lt;('2. Syöttöarvot ja tulokset'!$C$21+1),'Solution  2, (hidden)'!C18-'Solution  2, (hidden)'!M18," ")</f>
        <v xml:space="preserve"> </v>
      </c>
      <c r="N25" s="24" t="str">
        <f>IF('4. Kassavirta'!E25&lt;('2. Syöttöarvot ja tulokset'!$B$21+1),'Solution 1, (hidden)'!G18+'Solution 1, (hidden)'!I18+'Solution 1, (hidden)'!H18+'Solution 1, (hidden)'!J18-'Solution 1, (hidden)'!M18," ")</f>
        <v xml:space="preserve"> </v>
      </c>
      <c r="O25" s="24" t="str">
        <f>IF(E25&lt;('2. Syöttöarvot ja tulokset'!$C$21+1),'Solution  2, (hidden)'!G18+'Solution  2, (hidden)'!I18+'Solution  2, (hidden)'!H18+'Solution  2, (hidden)'!J18-'Solution  2, (hidden)'!M18," ")</f>
        <v xml:space="preserve"> </v>
      </c>
      <c r="P25" s="24" t="str">
        <f>IF('4. Kassavirta'!E25&lt;('2. Syöttöarvot ja tulokset'!$B$21+1),'Solution 1, (hidden) (2)'!G18+'Solution 1, (hidden) (2)'!I18+'Solution 1, (hidden) (2)'!H18+'Solution 1, (hidden) (2)'!J18-'Solution 1, (hidden) (2)'!M18," ")</f>
        <v xml:space="preserve"> </v>
      </c>
      <c r="Q25" s="24" t="str">
        <f>IF(E25&lt;('2. Syöttöarvot ja tulokset'!$C$21+1),'Solution  2, (hidden) (2)'!G18+'Solution  2, (hidden) (2)'!I18+'Solution  2, (hidden) (2)'!H18+'Solution  2, (hidden) (2)'!J18-'Solution  2, (hidden) (2)'!M18," ")</f>
        <v xml:space="preserve"> </v>
      </c>
    </row>
    <row r="26" spans="3:17" x14ac:dyDescent="0.35">
      <c r="C26" s="284" t="str">
        <f>'Solution 1, (hidden)'!B19</f>
        <v xml:space="preserve"> </v>
      </c>
      <c r="D26" s="284" t="str">
        <f>'Solution  2, (hidden)'!B19</f>
        <v xml:space="preserve"> </v>
      </c>
      <c r="E26" s="284" t="str">
        <f>IF('2. Syöttöarvot ja tulokset'!$C$21&gt;='2. Syöttöarvot ja tulokset'!$B$21,'Solution  2, (hidden)'!B19,'Solution 1, (hidden)'!B19)</f>
        <v xml:space="preserve"> </v>
      </c>
      <c r="F26" s="285" t="e">
        <f>'Solution 1, (hidden)'!W19</f>
        <v>#N/A</v>
      </c>
      <c r="G26" s="285" t="e">
        <f>'Solution  2, (hidden)'!W19</f>
        <v>#N/A</v>
      </c>
      <c r="H26" s="285" t="e">
        <f>'Solution 1, (hidden)'!R19</f>
        <v>#N/A</v>
      </c>
      <c r="I26" s="285" t="e">
        <f>'Solution  2, (hidden)'!R19</f>
        <v>#N/A</v>
      </c>
      <c r="J26" s="285" t="e">
        <f>'Solution 1, (hidden) (2)'!R19</f>
        <v>#N/A</v>
      </c>
      <c r="K26" s="285" t="e">
        <f>'Solution  2, (hidden) (2)'!R19</f>
        <v>#N/A</v>
      </c>
      <c r="L26" s="30" t="str">
        <f>IF('4. Kassavirta'!E26&lt;('2. Syöttöarvot ja tulokset'!$B$21+1),'Solution 1, (hidden)'!C19-'Solution 1, (hidden)'!M19," ")</f>
        <v xml:space="preserve"> </v>
      </c>
      <c r="M26" s="30" t="str">
        <f>IF(E26&lt;('2. Syöttöarvot ja tulokset'!$C$21+1),'Solution  2, (hidden)'!C19-'Solution  2, (hidden)'!M19," ")</f>
        <v xml:space="preserve"> </v>
      </c>
      <c r="N26" s="24" t="str">
        <f>IF('4. Kassavirta'!E26&lt;('2. Syöttöarvot ja tulokset'!$B$21+1),'Solution 1, (hidden)'!G19+'Solution 1, (hidden)'!I19+'Solution 1, (hidden)'!H19+'Solution 1, (hidden)'!J19-'Solution 1, (hidden)'!M19," ")</f>
        <v xml:space="preserve"> </v>
      </c>
      <c r="O26" s="24" t="str">
        <f>IF(E26&lt;('2. Syöttöarvot ja tulokset'!$C$21+1),'Solution  2, (hidden)'!G19+'Solution  2, (hidden)'!I19+'Solution  2, (hidden)'!H19+'Solution  2, (hidden)'!J19-'Solution  2, (hidden)'!M19," ")</f>
        <v xml:space="preserve"> </v>
      </c>
      <c r="P26" s="24" t="str">
        <f>IF('4. Kassavirta'!E26&lt;('2. Syöttöarvot ja tulokset'!$B$21+1),'Solution 1, (hidden) (2)'!G19+'Solution 1, (hidden) (2)'!I19+'Solution 1, (hidden) (2)'!H19+'Solution 1, (hidden) (2)'!J19-'Solution 1, (hidden) (2)'!M19," ")</f>
        <v xml:space="preserve"> </v>
      </c>
      <c r="Q26" s="24" t="str">
        <f>IF(E26&lt;('2. Syöttöarvot ja tulokset'!$C$21+1),'Solution  2, (hidden) (2)'!G19+'Solution  2, (hidden) (2)'!I19+'Solution  2, (hidden) (2)'!H19+'Solution  2, (hidden) (2)'!J19-'Solution  2, (hidden) (2)'!M19," ")</f>
        <v xml:space="preserve"> </v>
      </c>
    </row>
    <row r="27" spans="3:17" x14ac:dyDescent="0.35">
      <c r="C27" s="284" t="str">
        <f>'Solution 1, (hidden)'!B20</f>
        <v xml:space="preserve"> </v>
      </c>
      <c r="D27" s="284" t="str">
        <f>'Solution  2, (hidden)'!B20</f>
        <v xml:space="preserve"> </v>
      </c>
      <c r="E27" s="284" t="str">
        <f>IF('2. Syöttöarvot ja tulokset'!$C$21&gt;='2. Syöttöarvot ja tulokset'!$B$21,'Solution  2, (hidden)'!B20,'Solution 1, (hidden)'!B20)</f>
        <v xml:space="preserve"> </v>
      </c>
      <c r="F27" s="285" t="e">
        <f>'Solution 1, (hidden)'!W20</f>
        <v>#N/A</v>
      </c>
      <c r="G27" s="285" t="e">
        <f>'Solution  2, (hidden)'!W20</f>
        <v>#N/A</v>
      </c>
      <c r="H27" s="285" t="e">
        <f>'Solution 1, (hidden)'!R20</f>
        <v>#N/A</v>
      </c>
      <c r="I27" s="285" t="e">
        <f>'Solution  2, (hidden)'!R20</f>
        <v>#N/A</v>
      </c>
      <c r="J27" s="285" t="e">
        <f>'Solution 1, (hidden) (2)'!R20</f>
        <v>#N/A</v>
      </c>
      <c r="K27" s="285" t="e">
        <f>'Solution  2, (hidden) (2)'!R20</f>
        <v>#N/A</v>
      </c>
      <c r="L27" s="30" t="str">
        <f>IF('4. Kassavirta'!E27&lt;('2. Syöttöarvot ja tulokset'!$B$21+1),'Solution 1, (hidden)'!C20-'Solution 1, (hidden)'!M20," ")</f>
        <v xml:space="preserve"> </v>
      </c>
      <c r="M27" s="30" t="str">
        <f>IF(E27&lt;('2. Syöttöarvot ja tulokset'!$C$21+1),'Solution  2, (hidden)'!C20-'Solution  2, (hidden)'!M20," ")</f>
        <v xml:space="preserve"> </v>
      </c>
      <c r="N27" s="24" t="str">
        <f>IF('4. Kassavirta'!E27&lt;('2. Syöttöarvot ja tulokset'!$B$21+1),'Solution 1, (hidden)'!G20+'Solution 1, (hidden)'!I20+'Solution 1, (hidden)'!H20+'Solution 1, (hidden)'!J20-'Solution 1, (hidden)'!M20," ")</f>
        <v xml:space="preserve"> </v>
      </c>
      <c r="O27" s="24" t="str">
        <f>IF(E27&lt;('2. Syöttöarvot ja tulokset'!$C$21+1),'Solution  2, (hidden)'!G20+'Solution  2, (hidden)'!I20+'Solution  2, (hidden)'!H20+'Solution  2, (hidden)'!J20-'Solution  2, (hidden)'!M20," ")</f>
        <v xml:space="preserve"> </v>
      </c>
      <c r="P27" s="24" t="str">
        <f>IF('4. Kassavirta'!E27&lt;('2. Syöttöarvot ja tulokset'!$B$21+1),'Solution 1, (hidden) (2)'!G20+'Solution 1, (hidden) (2)'!I20+'Solution 1, (hidden) (2)'!H20+'Solution 1, (hidden) (2)'!J20-'Solution 1, (hidden) (2)'!M20," ")</f>
        <v xml:space="preserve"> </v>
      </c>
      <c r="Q27" s="24" t="str">
        <f>IF(E27&lt;('2. Syöttöarvot ja tulokset'!$C$21+1),'Solution  2, (hidden) (2)'!G20+'Solution  2, (hidden) (2)'!I20+'Solution  2, (hidden) (2)'!H20+'Solution  2, (hidden) (2)'!J20-'Solution  2, (hidden) (2)'!M20," ")</f>
        <v xml:space="preserve"> </v>
      </c>
    </row>
    <row r="28" spans="3:17" x14ac:dyDescent="0.35">
      <c r="C28" s="284" t="str">
        <f>'Solution 1, (hidden)'!B21</f>
        <v xml:space="preserve"> </v>
      </c>
      <c r="D28" s="284" t="str">
        <f>'Solution  2, (hidden)'!B21</f>
        <v xml:space="preserve"> </v>
      </c>
      <c r="E28" s="284" t="str">
        <f>IF('2. Syöttöarvot ja tulokset'!$C$21&gt;='2. Syöttöarvot ja tulokset'!$B$21,'Solution  2, (hidden)'!B21,'Solution 1, (hidden)'!B21)</f>
        <v xml:space="preserve"> </v>
      </c>
      <c r="F28" s="285" t="e">
        <f>'Solution 1, (hidden)'!W21</f>
        <v>#N/A</v>
      </c>
      <c r="G28" s="285" t="e">
        <f>'Solution  2, (hidden)'!W21</f>
        <v>#N/A</v>
      </c>
      <c r="H28" s="285" t="e">
        <f>'Solution 1, (hidden)'!R21</f>
        <v>#N/A</v>
      </c>
      <c r="I28" s="285" t="e">
        <f>'Solution  2, (hidden)'!R21</f>
        <v>#N/A</v>
      </c>
      <c r="J28" s="285" t="e">
        <f>'Solution 1, (hidden) (2)'!R21</f>
        <v>#N/A</v>
      </c>
      <c r="K28" s="285" t="e">
        <f>'Solution  2, (hidden) (2)'!R21</f>
        <v>#N/A</v>
      </c>
      <c r="L28" s="30" t="str">
        <f>IF('4. Kassavirta'!E28&lt;('2. Syöttöarvot ja tulokset'!$B$21+1),'Solution 1, (hidden)'!C21-'Solution 1, (hidden)'!M21," ")</f>
        <v xml:space="preserve"> </v>
      </c>
      <c r="M28" s="30" t="str">
        <f>IF(E28&lt;('2. Syöttöarvot ja tulokset'!$C$21+1),'Solution  2, (hidden)'!C21-'Solution  2, (hidden)'!M21," ")</f>
        <v xml:space="preserve"> </v>
      </c>
      <c r="N28" s="24" t="str">
        <f>IF('4. Kassavirta'!E28&lt;('2. Syöttöarvot ja tulokset'!$B$21+1),'Solution 1, (hidden)'!G21+'Solution 1, (hidden)'!I21+'Solution 1, (hidden)'!H21+'Solution 1, (hidden)'!J21-'Solution 1, (hidden)'!M21," ")</f>
        <v xml:space="preserve"> </v>
      </c>
      <c r="O28" s="24" t="str">
        <f>IF(E28&lt;('2. Syöttöarvot ja tulokset'!$C$21+1),'Solution  2, (hidden)'!G21+'Solution  2, (hidden)'!I21+'Solution  2, (hidden)'!H21+'Solution  2, (hidden)'!J21-'Solution  2, (hidden)'!M21," ")</f>
        <v xml:space="preserve"> </v>
      </c>
      <c r="P28" s="24" t="str">
        <f>IF('4. Kassavirta'!E28&lt;('2. Syöttöarvot ja tulokset'!$B$21+1),'Solution 1, (hidden) (2)'!G21+'Solution 1, (hidden) (2)'!I21+'Solution 1, (hidden) (2)'!H21+'Solution 1, (hidden) (2)'!J21-'Solution 1, (hidden) (2)'!M21," ")</f>
        <v xml:space="preserve"> </v>
      </c>
      <c r="Q28" s="24" t="str">
        <f>IF(E28&lt;('2. Syöttöarvot ja tulokset'!$C$21+1),'Solution  2, (hidden) (2)'!G21+'Solution  2, (hidden) (2)'!I21+'Solution  2, (hidden) (2)'!H21+'Solution  2, (hidden) (2)'!J21-'Solution  2, (hidden) (2)'!M21," ")</f>
        <v xml:space="preserve"> </v>
      </c>
    </row>
    <row r="29" spans="3:17" x14ac:dyDescent="0.35">
      <c r="C29" s="284" t="str">
        <f>'Solution 1, (hidden)'!B22</f>
        <v xml:space="preserve"> </v>
      </c>
      <c r="D29" s="284" t="str">
        <f>'Solution  2, (hidden)'!B22</f>
        <v xml:space="preserve"> </v>
      </c>
      <c r="E29" s="284" t="str">
        <f>IF('2. Syöttöarvot ja tulokset'!$C$21&gt;='2. Syöttöarvot ja tulokset'!$B$21,'Solution  2, (hidden)'!B22,'Solution 1, (hidden)'!B22)</f>
        <v xml:space="preserve"> </v>
      </c>
      <c r="F29" s="285" t="e">
        <f>'Solution 1, (hidden)'!W22</f>
        <v>#N/A</v>
      </c>
      <c r="G29" s="285" t="e">
        <f>'Solution  2, (hidden)'!W22</f>
        <v>#N/A</v>
      </c>
      <c r="H29" s="285" t="e">
        <f>'Solution 1, (hidden)'!R22</f>
        <v>#N/A</v>
      </c>
      <c r="I29" s="285" t="e">
        <f>'Solution  2, (hidden)'!R22</f>
        <v>#N/A</v>
      </c>
      <c r="J29" s="285" t="e">
        <f>'Solution 1, (hidden) (2)'!R22</f>
        <v>#N/A</v>
      </c>
      <c r="K29" s="285" t="e">
        <f>'Solution  2, (hidden) (2)'!R22</f>
        <v>#N/A</v>
      </c>
      <c r="L29" s="30" t="str">
        <f>IF('4. Kassavirta'!E29&lt;('2. Syöttöarvot ja tulokset'!$B$21+1),'Solution 1, (hidden)'!C22-'Solution 1, (hidden)'!M22," ")</f>
        <v xml:space="preserve"> </v>
      </c>
      <c r="M29" s="30" t="str">
        <f>IF(E29&lt;('2. Syöttöarvot ja tulokset'!$C$21+1),'Solution  2, (hidden)'!C22-'Solution  2, (hidden)'!M22," ")</f>
        <v xml:space="preserve"> </v>
      </c>
      <c r="N29" s="24" t="str">
        <f>IF('4. Kassavirta'!E29&lt;('2. Syöttöarvot ja tulokset'!$B$21+1),'Solution 1, (hidden)'!G22+'Solution 1, (hidden)'!I22+'Solution 1, (hidden)'!H22+'Solution 1, (hidden)'!J22-'Solution 1, (hidden)'!M22," ")</f>
        <v xml:space="preserve"> </v>
      </c>
      <c r="O29" s="24" t="str">
        <f>IF(E29&lt;('2. Syöttöarvot ja tulokset'!$C$21+1),'Solution  2, (hidden)'!G22+'Solution  2, (hidden)'!I22+'Solution  2, (hidden)'!H22+'Solution  2, (hidden)'!J22-'Solution  2, (hidden)'!M22," ")</f>
        <v xml:space="preserve"> </v>
      </c>
      <c r="P29" s="24" t="str">
        <f>IF('4. Kassavirta'!E29&lt;('2. Syöttöarvot ja tulokset'!$B$21+1),'Solution 1, (hidden) (2)'!G22+'Solution 1, (hidden) (2)'!I22+'Solution 1, (hidden) (2)'!H22+'Solution 1, (hidden) (2)'!J22-'Solution 1, (hidden) (2)'!M22," ")</f>
        <v xml:space="preserve"> </v>
      </c>
      <c r="Q29" s="24" t="str">
        <f>IF(E29&lt;('2. Syöttöarvot ja tulokset'!$C$21+1),'Solution  2, (hidden) (2)'!G22+'Solution  2, (hidden) (2)'!I22+'Solution  2, (hidden) (2)'!H22+'Solution  2, (hidden) (2)'!J22-'Solution  2, (hidden) (2)'!M22," ")</f>
        <v xml:space="preserve"> </v>
      </c>
    </row>
    <row r="30" spans="3:17" x14ac:dyDescent="0.35">
      <c r="C30" s="284" t="str">
        <f>'Solution 1, (hidden)'!B23</f>
        <v xml:space="preserve"> </v>
      </c>
      <c r="D30" s="284" t="str">
        <f>'Solution  2, (hidden)'!B23</f>
        <v xml:space="preserve"> </v>
      </c>
      <c r="E30" s="284" t="str">
        <f>IF('2. Syöttöarvot ja tulokset'!$C$21&gt;='2. Syöttöarvot ja tulokset'!$B$21,'Solution  2, (hidden)'!B23,'Solution 1, (hidden)'!B23)</f>
        <v xml:space="preserve"> </v>
      </c>
      <c r="F30" s="285" t="e">
        <f>'Solution 1, (hidden)'!W23</f>
        <v>#N/A</v>
      </c>
      <c r="G30" s="285" t="e">
        <f>'Solution  2, (hidden)'!W23</f>
        <v>#N/A</v>
      </c>
      <c r="H30" s="285" t="e">
        <f>'Solution 1, (hidden)'!R23</f>
        <v>#N/A</v>
      </c>
      <c r="I30" s="285" t="e">
        <f>'Solution  2, (hidden)'!R23</f>
        <v>#N/A</v>
      </c>
      <c r="J30" s="285" t="e">
        <f>'Solution 1, (hidden) (2)'!R23</f>
        <v>#N/A</v>
      </c>
      <c r="K30" s="285" t="e">
        <f>'Solution  2, (hidden) (2)'!R23</f>
        <v>#N/A</v>
      </c>
      <c r="L30" s="30" t="str">
        <f>IF('4. Kassavirta'!E30&lt;('2. Syöttöarvot ja tulokset'!$B$21+1),'Solution 1, (hidden)'!C23-'Solution 1, (hidden)'!M23," ")</f>
        <v xml:space="preserve"> </v>
      </c>
      <c r="M30" s="30" t="str">
        <f>IF(E30&lt;('2. Syöttöarvot ja tulokset'!$C$21+1),'Solution  2, (hidden)'!C23-'Solution  2, (hidden)'!M23," ")</f>
        <v xml:space="preserve"> </v>
      </c>
      <c r="N30" s="24" t="str">
        <f>IF('4. Kassavirta'!E30&lt;('2. Syöttöarvot ja tulokset'!$B$21+1),'Solution 1, (hidden)'!G23+'Solution 1, (hidden)'!I23+'Solution 1, (hidden)'!H23+'Solution 1, (hidden)'!J23-'Solution 1, (hidden)'!M23," ")</f>
        <v xml:space="preserve"> </v>
      </c>
      <c r="O30" s="24" t="str">
        <f>IF(E30&lt;('2. Syöttöarvot ja tulokset'!$C$21+1),'Solution  2, (hidden)'!G23+'Solution  2, (hidden)'!I23+'Solution  2, (hidden)'!H23+'Solution  2, (hidden)'!J23-'Solution  2, (hidden)'!M23," ")</f>
        <v xml:space="preserve"> </v>
      </c>
      <c r="P30" s="24" t="str">
        <f>IF('4. Kassavirta'!E30&lt;('2. Syöttöarvot ja tulokset'!$B$21+1),'Solution 1, (hidden) (2)'!G23+'Solution 1, (hidden) (2)'!I23+'Solution 1, (hidden) (2)'!H23+'Solution 1, (hidden) (2)'!J23-'Solution 1, (hidden) (2)'!M23," ")</f>
        <v xml:space="preserve"> </v>
      </c>
      <c r="Q30" s="24" t="str">
        <f>IF(E30&lt;('2. Syöttöarvot ja tulokset'!$C$21+1),'Solution  2, (hidden) (2)'!G23+'Solution  2, (hidden) (2)'!I23+'Solution  2, (hidden) (2)'!H23+'Solution  2, (hidden) (2)'!J23-'Solution  2, (hidden) (2)'!M23," ")</f>
        <v xml:space="preserve"> </v>
      </c>
    </row>
    <row r="31" spans="3:17" x14ac:dyDescent="0.35">
      <c r="C31" s="284" t="str">
        <f>'Solution 1, (hidden)'!B24</f>
        <v xml:space="preserve"> </v>
      </c>
      <c r="D31" s="284" t="str">
        <f>'Solution  2, (hidden)'!B24</f>
        <v xml:space="preserve"> </v>
      </c>
      <c r="E31" s="284" t="str">
        <f>IF('2. Syöttöarvot ja tulokset'!$C$21&gt;='2. Syöttöarvot ja tulokset'!$B$21,'Solution  2, (hidden)'!B24,'Solution 1, (hidden)'!B24)</f>
        <v xml:space="preserve"> </v>
      </c>
      <c r="F31" s="285" t="e">
        <f>'Solution 1, (hidden)'!W24</f>
        <v>#N/A</v>
      </c>
      <c r="G31" s="285" t="e">
        <f>'Solution  2, (hidden)'!W24</f>
        <v>#N/A</v>
      </c>
      <c r="H31" s="285" t="e">
        <f>'Solution 1, (hidden)'!R24</f>
        <v>#N/A</v>
      </c>
      <c r="I31" s="285" t="e">
        <f>'Solution  2, (hidden)'!R24</f>
        <v>#N/A</v>
      </c>
      <c r="J31" s="285" t="e">
        <f>'Solution 1, (hidden) (2)'!R24</f>
        <v>#N/A</v>
      </c>
      <c r="K31" s="285" t="e">
        <f>'Solution  2, (hidden) (2)'!R24</f>
        <v>#N/A</v>
      </c>
      <c r="L31" s="30" t="str">
        <f>IF('4. Kassavirta'!E31&lt;('2. Syöttöarvot ja tulokset'!$B$21+1),'Solution 1, (hidden)'!C24-'Solution 1, (hidden)'!M24," ")</f>
        <v xml:space="preserve"> </v>
      </c>
      <c r="M31" s="30" t="str">
        <f>IF(E31&lt;('2. Syöttöarvot ja tulokset'!$C$21+1),'Solution  2, (hidden)'!C24-'Solution  2, (hidden)'!M24," ")</f>
        <v xml:space="preserve"> </v>
      </c>
      <c r="N31" s="24" t="str">
        <f>IF('4. Kassavirta'!E31&lt;('2. Syöttöarvot ja tulokset'!$B$21+1),'Solution 1, (hidden)'!G24+'Solution 1, (hidden)'!I24+'Solution 1, (hidden)'!H24+'Solution 1, (hidden)'!J24-'Solution 1, (hidden)'!M24," ")</f>
        <v xml:space="preserve"> </v>
      </c>
      <c r="O31" s="24" t="str">
        <f>IF(E31&lt;('2. Syöttöarvot ja tulokset'!$C$21+1),'Solution  2, (hidden)'!G24+'Solution  2, (hidden)'!I24+'Solution  2, (hidden)'!H24+'Solution  2, (hidden)'!J24-'Solution  2, (hidden)'!M24," ")</f>
        <v xml:space="preserve"> </v>
      </c>
      <c r="P31" s="24" t="str">
        <f>IF('4. Kassavirta'!E31&lt;('2. Syöttöarvot ja tulokset'!$B$21+1),'Solution 1, (hidden) (2)'!G24+'Solution 1, (hidden) (2)'!I24+'Solution 1, (hidden) (2)'!H24+'Solution 1, (hidden) (2)'!J24-'Solution 1, (hidden) (2)'!M24," ")</f>
        <v xml:space="preserve"> </v>
      </c>
      <c r="Q31" s="24" t="str">
        <f>IF(E31&lt;('2. Syöttöarvot ja tulokset'!$C$21+1),'Solution  2, (hidden) (2)'!G24+'Solution  2, (hidden) (2)'!I24+'Solution  2, (hidden) (2)'!H24+'Solution  2, (hidden) (2)'!J24-'Solution  2, (hidden) (2)'!M24," ")</f>
        <v xml:space="preserve"> </v>
      </c>
    </row>
    <row r="32" spans="3:17" x14ac:dyDescent="0.35">
      <c r="C32" s="284" t="str">
        <f>'Solution 1, (hidden)'!B25</f>
        <v xml:space="preserve"> </v>
      </c>
      <c r="D32" s="284" t="str">
        <f>'Solution  2, (hidden)'!B25</f>
        <v xml:space="preserve"> </v>
      </c>
      <c r="E32" s="284" t="str">
        <f>IF('2. Syöttöarvot ja tulokset'!$C$21&gt;='2. Syöttöarvot ja tulokset'!$B$21,'Solution  2, (hidden)'!B25,'Solution 1, (hidden)'!B25)</f>
        <v xml:space="preserve"> </v>
      </c>
      <c r="F32" s="285" t="e">
        <f>'Solution 1, (hidden)'!W25</f>
        <v>#N/A</v>
      </c>
      <c r="G32" s="285" t="e">
        <f>'Solution  2, (hidden)'!W25</f>
        <v>#N/A</v>
      </c>
      <c r="H32" s="285" t="e">
        <f>'Solution 1, (hidden)'!R25</f>
        <v>#N/A</v>
      </c>
      <c r="I32" s="285" t="e">
        <f>'Solution  2, (hidden)'!R25</f>
        <v>#N/A</v>
      </c>
      <c r="J32" s="285" t="e">
        <f>'Solution 1, (hidden) (2)'!R25</f>
        <v>#N/A</v>
      </c>
      <c r="K32" s="285" t="e">
        <f>'Solution  2, (hidden) (2)'!R25</f>
        <v>#N/A</v>
      </c>
      <c r="L32" s="30" t="str">
        <f>IF('4. Kassavirta'!E32&lt;('2. Syöttöarvot ja tulokset'!$B$21+1),'Solution 1, (hidden)'!C25-'Solution 1, (hidden)'!M25," ")</f>
        <v xml:space="preserve"> </v>
      </c>
      <c r="M32" s="30" t="str">
        <f>IF(E32&lt;('2. Syöttöarvot ja tulokset'!$C$21+1),'Solution  2, (hidden)'!C25-'Solution  2, (hidden)'!M25," ")</f>
        <v xml:space="preserve"> </v>
      </c>
      <c r="N32" s="24" t="str">
        <f>IF('4. Kassavirta'!E32&lt;('2. Syöttöarvot ja tulokset'!$B$21+1),'Solution 1, (hidden)'!G25+'Solution 1, (hidden)'!I25+'Solution 1, (hidden)'!H25+'Solution 1, (hidden)'!J25-'Solution 1, (hidden)'!M25," ")</f>
        <v xml:space="preserve"> </v>
      </c>
      <c r="O32" s="24" t="str">
        <f>IF(E32&lt;('2. Syöttöarvot ja tulokset'!$C$21+1),'Solution  2, (hidden)'!G25+'Solution  2, (hidden)'!I25+'Solution  2, (hidden)'!H25+'Solution  2, (hidden)'!J25-'Solution  2, (hidden)'!M25," ")</f>
        <v xml:space="preserve"> </v>
      </c>
      <c r="P32" s="24" t="str">
        <f>IF('4. Kassavirta'!E32&lt;('2. Syöttöarvot ja tulokset'!$B$21+1),'Solution 1, (hidden) (2)'!G25+'Solution 1, (hidden) (2)'!I25+'Solution 1, (hidden) (2)'!H25+'Solution 1, (hidden) (2)'!J25-'Solution 1, (hidden) (2)'!M25," ")</f>
        <v xml:space="preserve"> </v>
      </c>
      <c r="Q32" s="24" t="str">
        <f>IF(E32&lt;('2. Syöttöarvot ja tulokset'!$C$21+1),'Solution  2, (hidden) (2)'!G25+'Solution  2, (hidden) (2)'!I25+'Solution  2, (hidden) (2)'!H25+'Solution  2, (hidden) (2)'!J25-'Solution  2, (hidden) (2)'!M25," ")</f>
        <v xml:space="preserve"> </v>
      </c>
    </row>
    <row r="33" spans="3:17" x14ac:dyDescent="0.35">
      <c r="C33" s="284" t="str">
        <f>'Solution 1, (hidden)'!B26</f>
        <v xml:space="preserve"> </v>
      </c>
      <c r="D33" s="284" t="str">
        <f>'Solution  2, (hidden)'!B26</f>
        <v xml:space="preserve"> </v>
      </c>
      <c r="E33" s="284" t="str">
        <f>IF('2. Syöttöarvot ja tulokset'!$C$21&gt;='2. Syöttöarvot ja tulokset'!$B$21,'Solution  2, (hidden)'!B26,'Solution 1, (hidden)'!B26)</f>
        <v xml:space="preserve"> </v>
      </c>
      <c r="F33" s="285" t="e">
        <f>'Solution 1, (hidden)'!W26</f>
        <v>#N/A</v>
      </c>
      <c r="G33" s="285" t="e">
        <f>'Solution  2, (hidden)'!W26</f>
        <v>#N/A</v>
      </c>
      <c r="H33" s="285" t="e">
        <f>'Solution 1, (hidden)'!R26</f>
        <v>#N/A</v>
      </c>
      <c r="I33" s="285" t="e">
        <f>'Solution  2, (hidden)'!R26</f>
        <v>#N/A</v>
      </c>
      <c r="J33" s="285" t="e">
        <f>'Solution 1, (hidden) (2)'!R26</f>
        <v>#N/A</v>
      </c>
      <c r="K33" s="285" t="e">
        <f>'Solution  2, (hidden) (2)'!R26</f>
        <v>#N/A</v>
      </c>
      <c r="L33" s="30" t="str">
        <f>IF('4. Kassavirta'!E33&lt;('2. Syöttöarvot ja tulokset'!$B$21+1),'Solution 1, (hidden)'!C26-'Solution 1, (hidden)'!M26," ")</f>
        <v xml:space="preserve"> </v>
      </c>
      <c r="M33" s="30" t="str">
        <f>IF(E33&lt;('2. Syöttöarvot ja tulokset'!$C$21+1),'Solution  2, (hidden)'!C26-'Solution  2, (hidden)'!M26," ")</f>
        <v xml:space="preserve"> </v>
      </c>
      <c r="N33" s="24" t="str">
        <f>IF('4. Kassavirta'!E33&lt;('2. Syöttöarvot ja tulokset'!$B$21+1),'Solution 1, (hidden)'!G26+'Solution 1, (hidden)'!I26+'Solution 1, (hidden)'!H26+'Solution 1, (hidden)'!J26-'Solution 1, (hidden)'!M26," ")</f>
        <v xml:space="preserve"> </v>
      </c>
      <c r="O33" s="24" t="str">
        <f>IF(E33&lt;('2. Syöttöarvot ja tulokset'!$C$21+1),'Solution  2, (hidden)'!G26+'Solution  2, (hidden)'!I26+'Solution  2, (hidden)'!H26+'Solution  2, (hidden)'!J26-'Solution  2, (hidden)'!M26," ")</f>
        <v xml:space="preserve"> </v>
      </c>
      <c r="P33" s="24" t="str">
        <f>IF('4. Kassavirta'!E33&lt;('2. Syöttöarvot ja tulokset'!$B$21+1),'Solution 1, (hidden) (2)'!G26+'Solution 1, (hidden) (2)'!I26+'Solution 1, (hidden) (2)'!H26+'Solution 1, (hidden) (2)'!J26-'Solution 1, (hidden) (2)'!M26," ")</f>
        <v xml:space="preserve"> </v>
      </c>
      <c r="Q33" s="24" t="str">
        <f>IF(E33&lt;('2. Syöttöarvot ja tulokset'!$C$21+1),'Solution  2, (hidden) (2)'!G26+'Solution  2, (hidden) (2)'!I26+'Solution  2, (hidden) (2)'!H26+'Solution  2, (hidden) (2)'!J26-'Solution  2, (hidden) (2)'!M26," ")</f>
        <v xml:space="preserve"> </v>
      </c>
    </row>
    <row r="34" spans="3:17" x14ac:dyDescent="0.35">
      <c r="C34" s="284" t="str">
        <f>'Solution 1, (hidden)'!B27</f>
        <v xml:space="preserve"> </v>
      </c>
      <c r="D34" s="284" t="str">
        <f>'Solution  2, (hidden)'!B27</f>
        <v xml:space="preserve"> </v>
      </c>
      <c r="E34" s="284" t="str">
        <f>IF('2. Syöttöarvot ja tulokset'!$C$21&gt;='2. Syöttöarvot ja tulokset'!$B$21,'Solution  2, (hidden)'!B27,'Solution 1, (hidden)'!B27)</f>
        <v xml:space="preserve"> </v>
      </c>
      <c r="F34" s="285" t="e">
        <f>'Solution 1, (hidden)'!W27</f>
        <v>#N/A</v>
      </c>
      <c r="G34" s="285" t="e">
        <f>'Solution  2, (hidden)'!W27</f>
        <v>#N/A</v>
      </c>
      <c r="H34" s="285" t="e">
        <f>'Solution 1, (hidden)'!R27</f>
        <v>#N/A</v>
      </c>
      <c r="I34" s="285" t="e">
        <f>'Solution  2, (hidden)'!R27</f>
        <v>#N/A</v>
      </c>
      <c r="J34" s="285" t="e">
        <f>'Solution 1, (hidden) (2)'!R27</f>
        <v>#N/A</v>
      </c>
      <c r="K34" s="285" t="e">
        <f>'Solution  2, (hidden) (2)'!R27</f>
        <v>#N/A</v>
      </c>
      <c r="L34" s="30" t="str">
        <f>IF('4. Kassavirta'!E34&lt;('2. Syöttöarvot ja tulokset'!$B$21+1),'Solution 1, (hidden)'!C27-'Solution 1, (hidden)'!M27," ")</f>
        <v xml:space="preserve"> </v>
      </c>
      <c r="M34" s="30" t="str">
        <f>IF(E34&lt;('2. Syöttöarvot ja tulokset'!$C$21+1),'Solution  2, (hidden)'!C27-'Solution  2, (hidden)'!M27," ")</f>
        <v xml:space="preserve"> </v>
      </c>
      <c r="N34" s="24" t="str">
        <f>IF('4. Kassavirta'!E34&lt;('2. Syöttöarvot ja tulokset'!$B$21+1),'Solution 1, (hidden)'!G27+'Solution 1, (hidden)'!I27+'Solution 1, (hidden)'!H27+'Solution 1, (hidden)'!J27-'Solution 1, (hidden)'!M27," ")</f>
        <v xml:space="preserve"> </v>
      </c>
      <c r="O34" s="24" t="str">
        <f>IF(E34&lt;('2. Syöttöarvot ja tulokset'!$C$21+1),'Solution  2, (hidden)'!G27+'Solution  2, (hidden)'!I27+'Solution  2, (hidden)'!H27+'Solution  2, (hidden)'!J27-'Solution  2, (hidden)'!M27," ")</f>
        <v xml:space="preserve"> </v>
      </c>
      <c r="P34" s="24" t="str">
        <f>IF('4. Kassavirta'!E34&lt;('2. Syöttöarvot ja tulokset'!$B$21+1),'Solution 1, (hidden) (2)'!G27+'Solution 1, (hidden) (2)'!I27+'Solution 1, (hidden) (2)'!H27+'Solution 1, (hidden) (2)'!J27-'Solution 1, (hidden) (2)'!M27," ")</f>
        <v xml:space="preserve"> </v>
      </c>
      <c r="Q34" s="24" t="str">
        <f>IF(E34&lt;('2. Syöttöarvot ja tulokset'!$C$21+1),'Solution  2, (hidden) (2)'!G27+'Solution  2, (hidden) (2)'!I27+'Solution  2, (hidden) (2)'!H27+'Solution  2, (hidden) (2)'!J27-'Solution  2, (hidden) (2)'!M27," ")</f>
        <v xml:space="preserve"> </v>
      </c>
    </row>
    <row r="35" spans="3:17" x14ac:dyDescent="0.35">
      <c r="C35" s="284" t="str">
        <f>'Solution 1, (hidden)'!B28</f>
        <v xml:space="preserve"> </v>
      </c>
      <c r="D35" s="284" t="str">
        <f>'Solution  2, (hidden)'!B28</f>
        <v xml:space="preserve"> </v>
      </c>
      <c r="E35" s="284" t="str">
        <f>IF('2. Syöttöarvot ja tulokset'!$C$21&gt;='2. Syöttöarvot ja tulokset'!$B$21,'Solution  2, (hidden)'!B28,'Solution 1, (hidden)'!B28)</f>
        <v xml:space="preserve"> </v>
      </c>
      <c r="F35" s="285" t="e">
        <f>'Solution 1, (hidden)'!W28</f>
        <v>#N/A</v>
      </c>
      <c r="G35" s="285" t="e">
        <f>'Solution  2, (hidden)'!W28</f>
        <v>#N/A</v>
      </c>
      <c r="H35" s="285" t="e">
        <f>'Solution 1, (hidden)'!R28</f>
        <v>#N/A</v>
      </c>
      <c r="I35" s="285" t="e">
        <f>'Solution  2, (hidden)'!R28</f>
        <v>#N/A</v>
      </c>
      <c r="J35" s="285" t="e">
        <f>'Solution 1, (hidden) (2)'!R28</f>
        <v>#N/A</v>
      </c>
      <c r="K35" s="285" t="e">
        <f>'Solution  2, (hidden) (2)'!R28</f>
        <v>#N/A</v>
      </c>
      <c r="L35" s="30" t="str">
        <f>IF('4. Kassavirta'!E35&lt;('2. Syöttöarvot ja tulokset'!$B$21+1),'Solution 1, (hidden)'!C28-'Solution 1, (hidden)'!M28," ")</f>
        <v xml:space="preserve"> </v>
      </c>
      <c r="M35" s="30" t="str">
        <f>IF(E35&lt;('2. Syöttöarvot ja tulokset'!$C$21+1),'Solution  2, (hidden)'!C28-'Solution  2, (hidden)'!M28," ")</f>
        <v xml:space="preserve"> </v>
      </c>
      <c r="N35" s="24" t="str">
        <f>IF('4. Kassavirta'!E35&lt;('2. Syöttöarvot ja tulokset'!$B$21+1),'Solution 1, (hidden)'!G28+'Solution 1, (hidden)'!I28+'Solution 1, (hidden)'!H28+'Solution 1, (hidden)'!J28-'Solution 1, (hidden)'!M28," ")</f>
        <v xml:space="preserve"> </v>
      </c>
      <c r="O35" s="24" t="str">
        <f>IF(E35&lt;('2. Syöttöarvot ja tulokset'!$C$21+1),'Solution  2, (hidden)'!G28+'Solution  2, (hidden)'!I28+'Solution  2, (hidden)'!H28+'Solution  2, (hidden)'!J28-'Solution  2, (hidden)'!M28," ")</f>
        <v xml:space="preserve"> </v>
      </c>
      <c r="P35" s="24" t="str">
        <f>IF('4. Kassavirta'!E35&lt;('2. Syöttöarvot ja tulokset'!$B$21+1),'Solution 1, (hidden) (2)'!G28+'Solution 1, (hidden) (2)'!I28+'Solution 1, (hidden) (2)'!H28+'Solution 1, (hidden) (2)'!J28-'Solution 1, (hidden) (2)'!M28," ")</f>
        <v xml:space="preserve"> </v>
      </c>
      <c r="Q35" s="24" t="str">
        <f>IF(E35&lt;('2. Syöttöarvot ja tulokset'!$C$21+1),'Solution  2, (hidden) (2)'!G28+'Solution  2, (hidden) (2)'!I28+'Solution  2, (hidden) (2)'!H28+'Solution  2, (hidden) (2)'!J28-'Solution  2, (hidden) (2)'!M28," ")</f>
        <v xml:space="preserve"> </v>
      </c>
    </row>
    <row r="36" spans="3:17" x14ac:dyDescent="0.35">
      <c r="C36" s="284" t="str">
        <f>'Solution 1, (hidden)'!B29</f>
        <v xml:space="preserve"> </v>
      </c>
      <c r="D36" s="284" t="str">
        <f>'Solution  2, (hidden)'!B29</f>
        <v xml:space="preserve"> </v>
      </c>
      <c r="E36" s="284" t="str">
        <f>IF('2. Syöttöarvot ja tulokset'!$C$21&gt;='2. Syöttöarvot ja tulokset'!$B$21,'Solution  2, (hidden)'!B29,'Solution 1, (hidden)'!B29)</f>
        <v xml:space="preserve"> </v>
      </c>
      <c r="F36" s="285" t="e">
        <f>'Solution 1, (hidden)'!W29</f>
        <v>#N/A</v>
      </c>
      <c r="G36" s="285" t="e">
        <f>'Solution  2, (hidden)'!W29</f>
        <v>#N/A</v>
      </c>
      <c r="H36" s="285" t="e">
        <f>'Solution 1, (hidden)'!R29</f>
        <v>#N/A</v>
      </c>
      <c r="I36" s="285" t="e">
        <f>'Solution  2, (hidden)'!R29</f>
        <v>#N/A</v>
      </c>
      <c r="J36" s="285" t="e">
        <f>'Solution 1, (hidden) (2)'!R29</f>
        <v>#N/A</v>
      </c>
      <c r="K36" s="285" t="e">
        <f>'Solution  2, (hidden) (2)'!R29</f>
        <v>#N/A</v>
      </c>
      <c r="L36" s="30" t="str">
        <f>IF('4. Kassavirta'!E36&lt;('2. Syöttöarvot ja tulokset'!$B$21+1),'Solution 1, (hidden)'!C29-'Solution 1, (hidden)'!M29," ")</f>
        <v xml:space="preserve"> </v>
      </c>
      <c r="M36" s="30" t="str">
        <f>IF(E36&lt;('2. Syöttöarvot ja tulokset'!$C$21+1),'Solution  2, (hidden)'!C29-'Solution  2, (hidden)'!M29," ")</f>
        <v xml:space="preserve"> </v>
      </c>
      <c r="N36" s="24" t="str">
        <f>IF('4. Kassavirta'!E36&lt;('2. Syöttöarvot ja tulokset'!$B$21+1),'Solution 1, (hidden)'!G29+'Solution 1, (hidden)'!I29+'Solution 1, (hidden)'!H29+'Solution 1, (hidden)'!J29-'Solution 1, (hidden)'!M29," ")</f>
        <v xml:space="preserve"> </v>
      </c>
      <c r="O36" s="24" t="str">
        <f>IF(E36&lt;('2. Syöttöarvot ja tulokset'!$C$21+1),'Solution  2, (hidden)'!G29+'Solution  2, (hidden)'!I29+'Solution  2, (hidden)'!H29+'Solution  2, (hidden)'!J29-'Solution  2, (hidden)'!M29," ")</f>
        <v xml:space="preserve"> </v>
      </c>
      <c r="P36" s="24" t="str">
        <f>IF('4. Kassavirta'!E36&lt;('2. Syöttöarvot ja tulokset'!$B$21+1),'Solution 1, (hidden) (2)'!G29+'Solution 1, (hidden) (2)'!I29+'Solution 1, (hidden) (2)'!H29+'Solution 1, (hidden) (2)'!J29-'Solution 1, (hidden) (2)'!M29," ")</f>
        <v xml:space="preserve"> </v>
      </c>
      <c r="Q36" s="24" t="str">
        <f>IF(E36&lt;('2. Syöttöarvot ja tulokset'!$C$21+1),'Solution  2, (hidden) (2)'!G29+'Solution  2, (hidden) (2)'!I29+'Solution  2, (hidden) (2)'!H29+'Solution  2, (hidden) (2)'!J29-'Solution  2, (hidden) (2)'!M29," ")</f>
        <v xml:space="preserve"> </v>
      </c>
    </row>
    <row r="37" spans="3:17" x14ac:dyDescent="0.35">
      <c r="C37" s="284" t="str">
        <f>'Solution 1, (hidden)'!B30</f>
        <v xml:space="preserve"> </v>
      </c>
      <c r="D37" s="284" t="str">
        <f>'Solution  2, (hidden)'!B30</f>
        <v xml:space="preserve"> </v>
      </c>
      <c r="E37" s="284" t="str">
        <f>IF('2. Syöttöarvot ja tulokset'!$C$21&gt;='2. Syöttöarvot ja tulokset'!$B$21,'Solution  2, (hidden)'!B30,'Solution 1, (hidden)'!B30)</f>
        <v xml:space="preserve"> </v>
      </c>
      <c r="F37" s="285" t="e">
        <f>'Solution 1, (hidden)'!W30</f>
        <v>#N/A</v>
      </c>
      <c r="G37" s="285" t="e">
        <f>'Solution  2, (hidden)'!W30</f>
        <v>#N/A</v>
      </c>
      <c r="H37" s="285" t="e">
        <f>'Solution 1, (hidden)'!R30</f>
        <v>#N/A</v>
      </c>
      <c r="I37" s="285" t="e">
        <f>'Solution  2, (hidden)'!R30</f>
        <v>#N/A</v>
      </c>
      <c r="J37" s="285" t="e">
        <f>'Solution 1, (hidden) (2)'!R30</f>
        <v>#N/A</v>
      </c>
      <c r="K37" s="285" t="e">
        <f>'Solution  2, (hidden) (2)'!R30</f>
        <v>#N/A</v>
      </c>
      <c r="L37" s="30" t="str">
        <f>IF('4. Kassavirta'!E37&lt;('2. Syöttöarvot ja tulokset'!$B$21+1),'Solution 1, (hidden)'!C30-'Solution 1, (hidden)'!M30," ")</f>
        <v xml:space="preserve"> </v>
      </c>
      <c r="M37" s="30" t="str">
        <f>IF(E37&lt;('2. Syöttöarvot ja tulokset'!$C$21+1),'Solution  2, (hidden)'!C30-'Solution  2, (hidden)'!M30," ")</f>
        <v xml:space="preserve"> </v>
      </c>
      <c r="N37" s="24" t="str">
        <f>IF('4. Kassavirta'!E37&lt;('2. Syöttöarvot ja tulokset'!$B$21+1),'Solution 1, (hidden)'!G30+'Solution 1, (hidden)'!I30+'Solution 1, (hidden)'!H30+'Solution 1, (hidden)'!J30-'Solution 1, (hidden)'!M30," ")</f>
        <v xml:space="preserve"> </v>
      </c>
      <c r="O37" s="24" t="str">
        <f>IF(E37&lt;('2. Syöttöarvot ja tulokset'!$C$21+1),'Solution  2, (hidden)'!G30+'Solution  2, (hidden)'!I30+'Solution  2, (hidden)'!H30+'Solution  2, (hidden)'!J30-'Solution  2, (hidden)'!M30," ")</f>
        <v xml:space="preserve"> </v>
      </c>
      <c r="P37" s="24" t="str">
        <f>IF('4. Kassavirta'!E37&lt;('2. Syöttöarvot ja tulokset'!$B$21+1),'Solution 1, (hidden) (2)'!G30+'Solution 1, (hidden) (2)'!I30+'Solution 1, (hidden) (2)'!H30+'Solution 1, (hidden) (2)'!J30-'Solution 1, (hidden) (2)'!M30," ")</f>
        <v xml:space="preserve"> </v>
      </c>
      <c r="Q37" s="24" t="str">
        <f>IF(E37&lt;('2. Syöttöarvot ja tulokset'!$C$21+1),'Solution  2, (hidden) (2)'!G30+'Solution  2, (hidden) (2)'!I30+'Solution  2, (hidden) (2)'!H30+'Solution  2, (hidden) (2)'!J30-'Solution  2, (hidden) (2)'!M30," ")</f>
        <v xml:space="preserve"> </v>
      </c>
    </row>
    <row r="38" spans="3:17" x14ac:dyDescent="0.35">
      <c r="C38" s="284" t="str">
        <f>'Solution 1, (hidden)'!B31</f>
        <v xml:space="preserve"> </v>
      </c>
      <c r="D38" s="284" t="str">
        <f>'Solution  2, (hidden)'!B31</f>
        <v xml:space="preserve"> </v>
      </c>
      <c r="E38" s="284" t="str">
        <f>IF('2. Syöttöarvot ja tulokset'!$C$21&gt;='2. Syöttöarvot ja tulokset'!$B$21,'Solution  2, (hidden)'!B31,'Solution 1, (hidden)'!B31)</f>
        <v xml:space="preserve"> </v>
      </c>
      <c r="F38" s="285" t="e">
        <f>'Solution 1, (hidden)'!W31</f>
        <v>#N/A</v>
      </c>
      <c r="G38" s="285" t="e">
        <f>'Solution  2, (hidden)'!W31</f>
        <v>#N/A</v>
      </c>
      <c r="H38" s="285" t="e">
        <f>'Solution 1, (hidden)'!R31</f>
        <v>#N/A</v>
      </c>
      <c r="I38" s="285" t="e">
        <f>'Solution  2, (hidden)'!R31</f>
        <v>#N/A</v>
      </c>
      <c r="J38" s="285" t="e">
        <f>'Solution 1, (hidden) (2)'!R31</f>
        <v>#N/A</v>
      </c>
      <c r="K38" s="285" t="e">
        <f>'Solution  2, (hidden) (2)'!R31</f>
        <v>#N/A</v>
      </c>
      <c r="L38" s="30" t="str">
        <f>IF('4. Kassavirta'!E38&lt;('2. Syöttöarvot ja tulokset'!$B$21+1),'Solution 1, (hidden)'!C31-'Solution 1, (hidden)'!M31," ")</f>
        <v xml:space="preserve"> </v>
      </c>
      <c r="M38" s="30" t="str">
        <f>IF(E38&lt;('2. Syöttöarvot ja tulokset'!$C$21+1),'Solution  2, (hidden)'!C31-'Solution  2, (hidden)'!M31," ")</f>
        <v xml:space="preserve"> </v>
      </c>
      <c r="N38" s="24" t="str">
        <f>IF('4. Kassavirta'!E38&lt;('2. Syöttöarvot ja tulokset'!$B$21+1),'Solution 1, (hidden)'!G31+'Solution 1, (hidden)'!I31+'Solution 1, (hidden)'!H31+'Solution 1, (hidden)'!J31-'Solution 1, (hidden)'!M31," ")</f>
        <v xml:space="preserve"> </v>
      </c>
      <c r="O38" s="24" t="str">
        <f>IF(E38&lt;('2. Syöttöarvot ja tulokset'!$C$21+1),'Solution  2, (hidden)'!G31+'Solution  2, (hidden)'!I31+'Solution  2, (hidden)'!H31+'Solution  2, (hidden)'!J31-'Solution  2, (hidden)'!M31," ")</f>
        <v xml:space="preserve"> </v>
      </c>
      <c r="P38" s="24" t="str">
        <f>IF('4. Kassavirta'!E38&lt;('2. Syöttöarvot ja tulokset'!$B$21+1),'Solution 1, (hidden) (2)'!G31+'Solution 1, (hidden) (2)'!I31+'Solution 1, (hidden) (2)'!H31+'Solution 1, (hidden) (2)'!J31-'Solution 1, (hidden) (2)'!M31," ")</f>
        <v xml:space="preserve"> </v>
      </c>
      <c r="Q38" s="24" t="str">
        <f>IF(E38&lt;('2. Syöttöarvot ja tulokset'!$C$21+1),'Solution  2, (hidden) (2)'!G31+'Solution  2, (hidden) (2)'!I31+'Solution  2, (hidden) (2)'!H31+'Solution  2, (hidden) (2)'!J31-'Solution  2, (hidden) (2)'!M31," ")</f>
        <v xml:space="preserve"> </v>
      </c>
    </row>
    <row r="39" spans="3:17" x14ac:dyDescent="0.35">
      <c r="C39" s="284" t="str">
        <f>'Solution 1, (hidden)'!B32</f>
        <v xml:space="preserve"> </v>
      </c>
      <c r="D39" s="284" t="str">
        <f>'Solution  2, (hidden)'!B32</f>
        <v xml:space="preserve"> </v>
      </c>
      <c r="E39" s="284" t="str">
        <f>IF('2. Syöttöarvot ja tulokset'!$C$21&gt;='2. Syöttöarvot ja tulokset'!$B$21,'Solution  2, (hidden)'!B32,'Solution 1, (hidden)'!B32)</f>
        <v xml:space="preserve"> </v>
      </c>
      <c r="F39" s="285" t="e">
        <f>'Solution 1, (hidden)'!W32</f>
        <v>#N/A</v>
      </c>
      <c r="G39" s="285" t="e">
        <f>'Solution  2, (hidden)'!W32</f>
        <v>#N/A</v>
      </c>
      <c r="H39" s="285" t="e">
        <f>'Solution 1, (hidden)'!R32</f>
        <v>#N/A</v>
      </c>
      <c r="I39" s="285" t="e">
        <f>'Solution  2, (hidden)'!R32</f>
        <v>#N/A</v>
      </c>
      <c r="J39" s="285" t="e">
        <f>'Solution 1, (hidden) (2)'!R32</f>
        <v>#N/A</v>
      </c>
      <c r="K39" s="285" t="e">
        <f>'Solution  2, (hidden) (2)'!R32</f>
        <v>#N/A</v>
      </c>
      <c r="L39" s="30" t="str">
        <f>IF('4. Kassavirta'!E39&lt;('2. Syöttöarvot ja tulokset'!$B$21+1),'Solution 1, (hidden)'!C32-'Solution 1, (hidden)'!M32," ")</f>
        <v xml:space="preserve"> </v>
      </c>
      <c r="M39" s="30" t="str">
        <f>IF(E39&lt;('2. Syöttöarvot ja tulokset'!$C$21+1),'Solution  2, (hidden)'!C32-'Solution  2, (hidden)'!M32," ")</f>
        <v xml:space="preserve"> </v>
      </c>
      <c r="N39" s="24" t="str">
        <f>IF('4. Kassavirta'!E39&lt;('2. Syöttöarvot ja tulokset'!$B$21+1),'Solution 1, (hidden)'!G32+'Solution 1, (hidden)'!I32+'Solution 1, (hidden)'!H32+'Solution 1, (hidden)'!J32-'Solution 1, (hidden)'!M32," ")</f>
        <v xml:space="preserve"> </v>
      </c>
      <c r="O39" s="24" t="str">
        <f>IF(E39&lt;('2. Syöttöarvot ja tulokset'!$C$21+1),'Solution  2, (hidden)'!G32+'Solution  2, (hidden)'!I32+'Solution  2, (hidden)'!H32+'Solution  2, (hidden)'!J32-'Solution  2, (hidden)'!M32," ")</f>
        <v xml:space="preserve"> </v>
      </c>
      <c r="P39" s="24" t="str">
        <f>IF('4. Kassavirta'!E39&lt;('2. Syöttöarvot ja tulokset'!$B$21+1),'Solution 1, (hidden) (2)'!G32+'Solution 1, (hidden) (2)'!I32+'Solution 1, (hidden) (2)'!H32+'Solution 1, (hidden) (2)'!J32-'Solution 1, (hidden) (2)'!M32," ")</f>
        <v xml:space="preserve"> </v>
      </c>
      <c r="Q39" s="24" t="str">
        <f>IF(E39&lt;('2. Syöttöarvot ja tulokset'!$C$21+1),'Solution  2, (hidden) (2)'!G32+'Solution  2, (hidden) (2)'!I32+'Solution  2, (hidden) (2)'!H32+'Solution  2, (hidden) (2)'!J32-'Solution  2, (hidden) (2)'!M32," ")</f>
        <v xml:space="preserve"> </v>
      </c>
    </row>
    <row r="40" spans="3:17" x14ac:dyDescent="0.35">
      <c r="C40" s="284" t="str">
        <f>'Solution 1, (hidden)'!B33</f>
        <v xml:space="preserve"> </v>
      </c>
      <c r="D40" s="284" t="str">
        <f>'Solution  2, (hidden)'!B33</f>
        <v xml:space="preserve"> </v>
      </c>
      <c r="E40" s="284" t="str">
        <f>IF('2. Syöttöarvot ja tulokset'!$C$21&gt;='2. Syöttöarvot ja tulokset'!$B$21,'Solution  2, (hidden)'!B33,'Solution 1, (hidden)'!B33)</f>
        <v xml:space="preserve"> </v>
      </c>
      <c r="F40" s="285" t="e">
        <f>'Solution 1, (hidden)'!W33</f>
        <v>#N/A</v>
      </c>
      <c r="G40" s="285" t="e">
        <f>'Solution  2, (hidden)'!W33</f>
        <v>#N/A</v>
      </c>
      <c r="H40" s="285" t="e">
        <f>'Solution 1, (hidden)'!R33</f>
        <v>#N/A</v>
      </c>
      <c r="I40" s="285" t="e">
        <f>'Solution  2, (hidden)'!R33</f>
        <v>#N/A</v>
      </c>
      <c r="J40" s="285" t="e">
        <f>'Solution 1, (hidden) (2)'!R33</f>
        <v>#N/A</v>
      </c>
      <c r="K40" s="285" t="e">
        <f>'Solution  2, (hidden) (2)'!R33</f>
        <v>#N/A</v>
      </c>
      <c r="L40" s="30" t="str">
        <f>IF('4. Kassavirta'!E40&lt;('2. Syöttöarvot ja tulokset'!$B$21+1),'Solution 1, (hidden)'!C33-'Solution 1, (hidden)'!M33," ")</f>
        <v xml:space="preserve"> </v>
      </c>
      <c r="M40" s="30" t="str">
        <f>IF(E40&lt;('2. Syöttöarvot ja tulokset'!$C$21+1),'Solution  2, (hidden)'!C33-'Solution  2, (hidden)'!M33," ")</f>
        <v xml:space="preserve"> </v>
      </c>
      <c r="N40" s="24" t="str">
        <f>IF('4. Kassavirta'!E40&lt;('2. Syöttöarvot ja tulokset'!$B$21+1),'Solution 1, (hidden)'!G33+'Solution 1, (hidden)'!I33+'Solution 1, (hidden)'!H33+'Solution 1, (hidden)'!J33-'Solution 1, (hidden)'!M33," ")</f>
        <v xml:space="preserve"> </v>
      </c>
      <c r="O40" s="24" t="str">
        <f>IF(E40&lt;('2. Syöttöarvot ja tulokset'!$C$21+1),'Solution  2, (hidden)'!G33+'Solution  2, (hidden)'!I33+'Solution  2, (hidden)'!H33+'Solution  2, (hidden)'!J33-'Solution  2, (hidden)'!M33," ")</f>
        <v xml:space="preserve"> </v>
      </c>
      <c r="P40" s="24" t="str">
        <f>IF('4. Kassavirta'!E40&lt;('2. Syöttöarvot ja tulokset'!$B$21+1),'Solution 1, (hidden) (2)'!G33+'Solution 1, (hidden) (2)'!I33+'Solution 1, (hidden) (2)'!H33+'Solution 1, (hidden) (2)'!J33-'Solution 1, (hidden) (2)'!M33," ")</f>
        <v xml:space="preserve"> </v>
      </c>
      <c r="Q40" s="24" t="str">
        <f>IF(E40&lt;('2. Syöttöarvot ja tulokset'!$C$21+1),'Solution  2, (hidden) (2)'!G33+'Solution  2, (hidden) (2)'!I33+'Solution  2, (hidden) (2)'!H33+'Solution  2, (hidden) (2)'!J33-'Solution  2, (hidden) (2)'!M33," ")</f>
        <v xml:space="preserve"> </v>
      </c>
    </row>
    <row r="41" spans="3:17" x14ac:dyDescent="0.35">
      <c r="C41" s="284" t="str">
        <f>'Solution 1, (hidden)'!B34</f>
        <v xml:space="preserve"> </v>
      </c>
      <c r="D41" s="284" t="str">
        <f>'Solution  2, (hidden)'!B34</f>
        <v xml:space="preserve"> </v>
      </c>
      <c r="E41" s="284" t="str">
        <f>IF('2. Syöttöarvot ja tulokset'!$C$21&gt;='2. Syöttöarvot ja tulokset'!$B$21,'Solution  2, (hidden)'!B34,'Solution 1, (hidden)'!B34)</f>
        <v xml:space="preserve"> </v>
      </c>
      <c r="F41" s="285" t="e">
        <f>'Solution 1, (hidden)'!W34</f>
        <v>#N/A</v>
      </c>
      <c r="G41" s="285" t="e">
        <f>'Solution  2, (hidden)'!W34</f>
        <v>#N/A</v>
      </c>
      <c r="H41" s="285" t="e">
        <f>'Solution 1, (hidden)'!R34</f>
        <v>#N/A</v>
      </c>
      <c r="I41" s="285" t="e">
        <f>'Solution  2, (hidden)'!R34</f>
        <v>#N/A</v>
      </c>
      <c r="J41" s="285" t="e">
        <f>'Solution 1, (hidden) (2)'!R34</f>
        <v>#N/A</v>
      </c>
      <c r="K41" s="285" t="e">
        <f>'Solution  2, (hidden) (2)'!R34</f>
        <v>#N/A</v>
      </c>
      <c r="L41" s="30" t="str">
        <f>IF('4. Kassavirta'!E41&lt;('2. Syöttöarvot ja tulokset'!$B$21+1),'Solution 1, (hidden)'!C34-'Solution 1, (hidden)'!M34," ")</f>
        <v xml:space="preserve"> </v>
      </c>
      <c r="M41" s="30" t="str">
        <f>IF(E41&lt;('2. Syöttöarvot ja tulokset'!$C$21+1),'Solution  2, (hidden)'!C34-'Solution  2, (hidden)'!M34," ")</f>
        <v xml:space="preserve"> </v>
      </c>
      <c r="N41" s="24" t="str">
        <f>IF('4. Kassavirta'!E41&lt;('2. Syöttöarvot ja tulokset'!$B$21+1),'Solution 1, (hidden)'!G34+'Solution 1, (hidden)'!I34+'Solution 1, (hidden)'!H34+'Solution 1, (hidden)'!J34-'Solution 1, (hidden)'!M34," ")</f>
        <v xml:space="preserve"> </v>
      </c>
      <c r="O41" s="24" t="str">
        <f>IF(E41&lt;('2. Syöttöarvot ja tulokset'!$C$21+1),'Solution  2, (hidden)'!G34+'Solution  2, (hidden)'!I34+'Solution  2, (hidden)'!H34+'Solution  2, (hidden)'!J34-'Solution  2, (hidden)'!M34," ")</f>
        <v xml:space="preserve"> </v>
      </c>
      <c r="P41" s="24" t="str">
        <f>IF('4. Kassavirta'!E41&lt;('2. Syöttöarvot ja tulokset'!$B$21+1),'Solution 1, (hidden) (2)'!G34+'Solution 1, (hidden) (2)'!I34+'Solution 1, (hidden) (2)'!H34+'Solution 1, (hidden) (2)'!J34-'Solution 1, (hidden) (2)'!M34," ")</f>
        <v xml:space="preserve"> </v>
      </c>
      <c r="Q41" s="24" t="str">
        <f>IF(E41&lt;('2. Syöttöarvot ja tulokset'!$C$21+1),'Solution  2, (hidden) (2)'!G34+'Solution  2, (hidden) (2)'!I34+'Solution  2, (hidden) (2)'!H34+'Solution  2, (hidden) (2)'!J34-'Solution  2, (hidden) (2)'!M34," ")</f>
        <v xml:space="preserve"> </v>
      </c>
    </row>
    <row r="42" spans="3:17" x14ac:dyDescent="0.35">
      <c r="C42" s="284" t="str">
        <f>'Solution 1, (hidden)'!B35</f>
        <v xml:space="preserve"> </v>
      </c>
      <c r="D42" s="284" t="str">
        <f>'Solution  2, (hidden)'!B35</f>
        <v xml:space="preserve"> </v>
      </c>
      <c r="E42" s="284" t="str">
        <f>IF('2. Syöttöarvot ja tulokset'!$C$21&gt;='2. Syöttöarvot ja tulokset'!$B$21,'Solution  2, (hidden)'!B35,'Solution 1, (hidden)'!B35)</f>
        <v xml:space="preserve"> </v>
      </c>
      <c r="F42" s="285" t="e">
        <f>'Solution 1, (hidden)'!W35</f>
        <v>#N/A</v>
      </c>
      <c r="G42" s="285" t="e">
        <f>'Solution  2, (hidden)'!W35</f>
        <v>#N/A</v>
      </c>
      <c r="H42" s="285" t="e">
        <f>'Solution 1, (hidden)'!R35</f>
        <v>#N/A</v>
      </c>
      <c r="I42" s="285" t="e">
        <f>'Solution  2, (hidden)'!R35</f>
        <v>#N/A</v>
      </c>
      <c r="J42" s="285" t="e">
        <f>'Solution 1, (hidden) (2)'!R35</f>
        <v>#N/A</v>
      </c>
      <c r="K42" s="285" t="e">
        <f>'Solution  2, (hidden) (2)'!R35</f>
        <v>#N/A</v>
      </c>
      <c r="L42" s="30" t="str">
        <f>IF('4. Kassavirta'!E42&lt;('2. Syöttöarvot ja tulokset'!$B$21+1),'Solution 1, (hidden)'!C35-'Solution 1, (hidden)'!M35," ")</f>
        <v xml:space="preserve"> </v>
      </c>
      <c r="M42" s="30" t="str">
        <f>IF(E42&lt;('2. Syöttöarvot ja tulokset'!$C$21+1),'Solution  2, (hidden)'!C35-'Solution  2, (hidden)'!M35," ")</f>
        <v xml:space="preserve"> </v>
      </c>
      <c r="N42" s="24" t="str">
        <f>IF('4. Kassavirta'!E42&lt;('2. Syöttöarvot ja tulokset'!$B$21+1),'Solution 1, (hidden)'!G35+'Solution 1, (hidden)'!I35+'Solution 1, (hidden)'!H35+'Solution 1, (hidden)'!J35-'Solution 1, (hidden)'!M35," ")</f>
        <v xml:space="preserve"> </v>
      </c>
      <c r="O42" s="24" t="str">
        <f>IF(E42&lt;('2. Syöttöarvot ja tulokset'!$C$21+1),'Solution  2, (hidden)'!G35+'Solution  2, (hidden)'!I35+'Solution  2, (hidden)'!H35+'Solution  2, (hidden)'!J35-'Solution  2, (hidden)'!M35," ")</f>
        <v xml:space="preserve"> </v>
      </c>
      <c r="P42" s="24" t="str">
        <f>IF('4. Kassavirta'!E42&lt;('2. Syöttöarvot ja tulokset'!$B$21+1),'Solution 1, (hidden) (2)'!G35+'Solution 1, (hidden) (2)'!I35+'Solution 1, (hidden) (2)'!H35+'Solution 1, (hidden) (2)'!J35-'Solution 1, (hidden) (2)'!M35," ")</f>
        <v xml:space="preserve"> </v>
      </c>
      <c r="Q42" s="24" t="str">
        <f>IF(E42&lt;('2. Syöttöarvot ja tulokset'!$C$21+1),'Solution  2, (hidden) (2)'!G35+'Solution  2, (hidden) (2)'!I35+'Solution  2, (hidden) (2)'!H35+'Solution  2, (hidden) (2)'!J35-'Solution  2, (hidden) (2)'!M35," ")</f>
        <v xml:space="preserve"> </v>
      </c>
    </row>
    <row r="43" spans="3:17" x14ac:dyDescent="0.35">
      <c r="C43" s="284" t="str">
        <f>'Solution 1, (hidden)'!B36</f>
        <v xml:space="preserve"> </v>
      </c>
      <c r="D43" s="284" t="str">
        <f>'Solution  2, (hidden)'!B36</f>
        <v xml:space="preserve"> </v>
      </c>
      <c r="E43" s="284" t="str">
        <f>IF('2. Syöttöarvot ja tulokset'!$C$21&gt;='2. Syöttöarvot ja tulokset'!$B$21,'Solution  2, (hidden)'!B36,'Solution 1, (hidden)'!B36)</f>
        <v xml:space="preserve"> </v>
      </c>
      <c r="F43" s="286" t="e">
        <f>'Solution 1, (hidden)'!W36</f>
        <v>#N/A</v>
      </c>
      <c r="G43" s="286" t="e">
        <f>'Solution  2, (hidden)'!W36</f>
        <v>#N/A</v>
      </c>
      <c r="H43" s="286" t="e">
        <f>'Solution 1, (hidden)'!R36</f>
        <v>#N/A</v>
      </c>
      <c r="I43" s="286" t="e">
        <f>'Solution  2, (hidden)'!R36</f>
        <v>#N/A</v>
      </c>
      <c r="J43" s="285" t="e">
        <f>'Solution 1, (hidden) (2)'!R36</f>
        <v>#N/A</v>
      </c>
      <c r="K43" s="285" t="e">
        <f>'Solution  2, (hidden) (2)'!R36</f>
        <v>#N/A</v>
      </c>
      <c r="L43" s="30" t="str">
        <f>IF('4. Kassavirta'!E43&lt;('2. Syöttöarvot ja tulokset'!$B$21+1),'Solution 1, (hidden)'!C36-'Solution 1, (hidden)'!M36," ")</f>
        <v xml:space="preserve"> </v>
      </c>
      <c r="M43" s="30" t="str">
        <f>IF(E43&lt;('2. Syöttöarvot ja tulokset'!$C$21+1),'Solution  2, (hidden)'!C36-'Solution  2, (hidden)'!M36," ")</f>
        <v xml:space="preserve"> </v>
      </c>
      <c r="N43" s="24" t="str">
        <f>IF('4. Kassavirta'!E43&lt;('2. Syöttöarvot ja tulokset'!$B$21+1),'Solution 1, (hidden)'!G36+'Solution 1, (hidden)'!I36+'Solution 1, (hidden)'!H36+'Solution 1, (hidden)'!J36-'Solution 1, (hidden)'!M36," ")</f>
        <v xml:space="preserve"> </v>
      </c>
      <c r="O43" s="24" t="str">
        <f>IF(E43&lt;('2. Syöttöarvot ja tulokset'!$C$21+1),'Solution  2, (hidden)'!G36+'Solution  2, (hidden)'!I36+'Solution  2, (hidden)'!H36+'Solution  2, (hidden)'!J36-'Solution  2, (hidden)'!M36," ")</f>
        <v xml:space="preserve"> </v>
      </c>
      <c r="P43" s="24" t="str">
        <f>IF('4. Kassavirta'!E43&lt;('2. Syöttöarvot ja tulokset'!$B$21+1),'Solution 1, (hidden) (2)'!G36+'Solution 1, (hidden) (2)'!I36+'Solution 1, (hidden) (2)'!H36+'Solution 1, (hidden) (2)'!J36-'Solution 1, (hidden) (2)'!M36," ")</f>
        <v xml:space="preserve"> </v>
      </c>
      <c r="Q43" s="24" t="str">
        <f>IF(E43&lt;('2. Syöttöarvot ja tulokset'!$C$21+1),'Solution  2, (hidden) (2)'!G36+'Solution  2, (hidden) (2)'!I36+'Solution  2, (hidden) (2)'!H36+'Solution  2, (hidden) (2)'!J36-'Solution  2, (hidden) (2)'!M36," ")</f>
        <v xml:space="preserve"> </v>
      </c>
    </row>
    <row r="44" spans="3:17" x14ac:dyDescent="0.35">
      <c r="C44" s="284" t="str">
        <f>'Solution 1, (hidden)'!B37</f>
        <v xml:space="preserve"> </v>
      </c>
      <c r="D44" s="284" t="str">
        <f>'Solution  2, (hidden)'!B37</f>
        <v xml:space="preserve"> </v>
      </c>
      <c r="E44" s="284" t="str">
        <f>IF('2. Syöttöarvot ja tulokset'!$C$21&gt;='2. Syöttöarvot ja tulokset'!$B$21,'Solution  2, (hidden)'!B37,'Solution 1, (hidden)'!B37)</f>
        <v xml:space="preserve"> </v>
      </c>
      <c r="F44" s="286" t="e">
        <f>'Solution 1, (hidden)'!W37</f>
        <v>#N/A</v>
      </c>
      <c r="G44" s="286" t="e">
        <f>'Solution  2, (hidden)'!W37</f>
        <v>#N/A</v>
      </c>
      <c r="H44" s="286" t="e">
        <f>'Solution 1, (hidden)'!R37</f>
        <v>#N/A</v>
      </c>
      <c r="I44" s="286" t="e">
        <f>'Solution  2, (hidden)'!R37</f>
        <v>#N/A</v>
      </c>
      <c r="J44" s="285" t="e">
        <f>'Solution 1, (hidden) (2)'!R37</f>
        <v>#N/A</v>
      </c>
      <c r="K44" s="285" t="e">
        <f>'Solution  2, (hidden) (2)'!R37</f>
        <v>#N/A</v>
      </c>
      <c r="L44" s="30" t="str">
        <f>IF('4. Kassavirta'!E44&lt;('2. Syöttöarvot ja tulokset'!$B$21+1),'Solution 1, (hidden)'!C37-'Solution 1, (hidden)'!M37," ")</f>
        <v xml:space="preserve"> </v>
      </c>
      <c r="M44" s="30" t="str">
        <f>IF(E44&lt;('2. Syöttöarvot ja tulokset'!$C$21+1),'Solution  2, (hidden)'!C37-'Solution  2, (hidden)'!M37," ")</f>
        <v xml:space="preserve"> </v>
      </c>
      <c r="N44" s="24" t="str">
        <f>IF('4. Kassavirta'!E44&lt;('2. Syöttöarvot ja tulokset'!$B$21+1),'Solution 1, (hidden)'!G37+'Solution 1, (hidden)'!I37+'Solution 1, (hidden)'!H37+'Solution 1, (hidden)'!J37-'Solution 1, (hidden)'!M37," ")</f>
        <v xml:space="preserve"> </v>
      </c>
      <c r="O44" s="24" t="str">
        <f>IF(E44&lt;('2. Syöttöarvot ja tulokset'!$C$21+1),'Solution  2, (hidden)'!G37+'Solution  2, (hidden)'!I37+'Solution  2, (hidden)'!H37+'Solution  2, (hidden)'!J37-'Solution  2, (hidden)'!M37," ")</f>
        <v xml:space="preserve"> </v>
      </c>
      <c r="P44" s="24" t="str">
        <f>IF('4. Kassavirta'!E44&lt;('2. Syöttöarvot ja tulokset'!$B$21+1),'Solution 1, (hidden) (2)'!G37+'Solution 1, (hidden) (2)'!I37+'Solution 1, (hidden) (2)'!H37+'Solution 1, (hidden) (2)'!J37-'Solution 1, (hidden) (2)'!M37," ")</f>
        <v xml:space="preserve"> </v>
      </c>
      <c r="Q44" s="24" t="str">
        <f>IF(E44&lt;('2. Syöttöarvot ja tulokset'!$C$21+1),'Solution  2, (hidden) (2)'!G37+'Solution  2, (hidden) (2)'!I37+'Solution  2, (hidden) (2)'!H37+'Solution  2, (hidden) (2)'!J37-'Solution  2, (hidden) (2)'!M37," ")</f>
        <v xml:space="preserve"> </v>
      </c>
    </row>
    <row r="45" spans="3:17" x14ac:dyDescent="0.35">
      <c r="C45" s="284" t="str">
        <f>'Solution 1, (hidden)'!B38</f>
        <v xml:space="preserve"> </v>
      </c>
      <c r="D45" s="284" t="str">
        <f>'Solution  2, (hidden)'!B38</f>
        <v xml:space="preserve"> </v>
      </c>
      <c r="E45" s="284" t="str">
        <f>IF('2. Syöttöarvot ja tulokset'!$C$21&gt;='2. Syöttöarvot ja tulokset'!$B$21,'Solution  2, (hidden)'!B38,'Solution 1, (hidden)'!B38)</f>
        <v xml:space="preserve"> </v>
      </c>
      <c r="F45" s="286" t="e">
        <f>'Solution 1, (hidden)'!W38</f>
        <v>#N/A</v>
      </c>
      <c r="G45" s="286" t="e">
        <f>'Solution  2, (hidden)'!W38</f>
        <v>#N/A</v>
      </c>
      <c r="H45" s="286" t="e">
        <f>'Solution 1, (hidden)'!R38</f>
        <v>#N/A</v>
      </c>
      <c r="I45" s="286" t="e">
        <f>'Solution  2, (hidden)'!R38</f>
        <v>#N/A</v>
      </c>
      <c r="J45" s="285" t="e">
        <f>'Solution 1, (hidden) (2)'!R38</f>
        <v>#N/A</v>
      </c>
      <c r="K45" s="285" t="e">
        <f>'Solution  2, (hidden) (2)'!R38</f>
        <v>#N/A</v>
      </c>
      <c r="L45" s="30" t="str">
        <f>IF('4. Kassavirta'!E45&lt;('2. Syöttöarvot ja tulokset'!$B$21+1),'Solution 1, (hidden)'!C38-'Solution 1, (hidden)'!M38," ")</f>
        <v xml:space="preserve"> </v>
      </c>
      <c r="M45" s="30" t="str">
        <f>IF(E45&lt;('2. Syöttöarvot ja tulokset'!$C$21+1),'Solution  2, (hidden)'!C38-'Solution  2, (hidden)'!M38," ")</f>
        <v xml:space="preserve"> </v>
      </c>
      <c r="N45" s="24" t="str">
        <f>IF('4. Kassavirta'!E45&lt;('2. Syöttöarvot ja tulokset'!$B$21+1),'Solution 1, (hidden)'!G38+'Solution 1, (hidden)'!I38+'Solution 1, (hidden)'!H38+'Solution 1, (hidden)'!J38-'Solution 1, (hidden)'!M38," ")</f>
        <v xml:space="preserve"> </v>
      </c>
      <c r="O45" s="24" t="str">
        <f>IF(E45&lt;('2. Syöttöarvot ja tulokset'!$C$21+1),'Solution  2, (hidden)'!G38+'Solution  2, (hidden)'!I38+'Solution  2, (hidden)'!H38+'Solution  2, (hidden)'!J38-'Solution  2, (hidden)'!M38," ")</f>
        <v xml:space="preserve"> </v>
      </c>
      <c r="P45" s="24" t="str">
        <f>IF('4. Kassavirta'!E45&lt;('2. Syöttöarvot ja tulokset'!$B$21+1),'Solution 1, (hidden) (2)'!G38+'Solution 1, (hidden) (2)'!I38+'Solution 1, (hidden) (2)'!H38+'Solution 1, (hidden) (2)'!J38-'Solution 1, (hidden) (2)'!M38," ")</f>
        <v xml:space="preserve"> </v>
      </c>
      <c r="Q45" s="24" t="str">
        <f>IF(E45&lt;('2. Syöttöarvot ja tulokset'!$C$21+1),'Solution  2, (hidden) (2)'!G38+'Solution  2, (hidden) (2)'!I38+'Solution  2, (hidden) (2)'!H38+'Solution  2, (hidden) (2)'!J38-'Solution  2, (hidden) (2)'!M38," ")</f>
        <v xml:space="preserve"> </v>
      </c>
    </row>
    <row r="46" spans="3:17" x14ac:dyDescent="0.35">
      <c r="C46" s="284" t="str">
        <f>'Solution 1, (hidden)'!B39</f>
        <v xml:space="preserve"> </v>
      </c>
      <c r="D46" s="284" t="str">
        <f>'Solution  2, (hidden)'!B39</f>
        <v xml:space="preserve"> </v>
      </c>
      <c r="E46" s="284" t="str">
        <f>IF('2. Syöttöarvot ja tulokset'!$C$21&gt;='2. Syöttöarvot ja tulokset'!$B$21,'Solution  2, (hidden)'!B39,'Solution 1, (hidden)'!B39)</f>
        <v xml:space="preserve"> </v>
      </c>
      <c r="F46" s="286" t="e">
        <f>'Solution 1, (hidden)'!W39</f>
        <v>#N/A</v>
      </c>
      <c r="G46" s="286" t="e">
        <f>'Solution  2, (hidden)'!W39</f>
        <v>#N/A</v>
      </c>
      <c r="H46" s="286" t="e">
        <f>'Solution 1, (hidden)'!R39</f>
        <v>#N/A</v>
      </c>
      <c r="I46" s="286" t="e">
        <f>'Solution  2, (hidden)'!R39</f>
        <v>#N/A</v>
      </c>
      <c r="J46" s="285" t="e">
        <f>'Solution 1, (hidden) (2)'!R39</f>
        <v>#N/A</v>
      </c>
      <c r="K46" s="285" t="e">
        <f>'Solution  2, (hidden) (2)'!R39</f>
        <v>#N/A</v>
      </c>
      <c r="L46" s="30" t="str">
        <f>IF('4. Kassavirta'!E46&lt;('2. Syöttöarvot ja tulokset'!$B$21+1),'Solution 1, (hidden)'!C39-'Solution 1, (hidden)'!M39," ")</f>
        <v xml:space="preserve"> </v>
      </c>
      <c r="M46" s="30" t="str">
        <f>IF(E46&lt;('2. Syöttöarvot ja tulokset'!$C$21+1),'Solution  2, (hidden)'!C39-'Solution  2, (hidden)'!M39," ")</f>
        <v xml:space="preserve"> </v>
      </c>
      <c r="N46" s="24" t="str">
        <f>IF('4. Kassavirta'!E46&lt;('2. Syöttöarvot ja tulokset'!$B$21+1),'Solution 1, (hidden)'!G39+'Solution 1, (hidden)'!I39+'Solution 1, (hidden)'!H39+'Solution 1, (hidden)'!J39-'Solution 1, (hidden)'!M39," ")</f>
        <v xml:space="preserve"> </v>
      </c>
      <c r="O46" s="24" t="str">
        <f>IF(E46&lt;('2. Syöttöarvot ja tulokset'!$C$21+1),'Solution  2, (hidden)'!G39+'Solution  2, (hidden)'!I39+'Solution  2, (hidden)'!H39+'Solution  2, (hidden)'!J39-'Solution  2, (hidden)'!M39," ")</f>
        <v xml:space="preserve"> </v>
      </c>
      <c r="P46" s="24" t="str">
        <f>IF('4. Kassavirta'!E46&lt;('2. Syöttöarvot ja tulokset'!$B$21+1),'Solution 1, (hidden) (2)'!G39+'Solution 1, (hidden) (2)'!I39+'Solution 1, (hidden) (2)'!H39+'Solution 1, (hidden) (2)'!J39-'Solution 1, (hidden) (2)'!M39," ")</f>
        <v xml:space="preserve"> </v>
      </c>
      <c r="Q46" s="24" t="str">
        <f>IF(E46&lt;('2. Syöttöarvot ja tulokset'!$C$21+1),'Solution  2, (hidden) (2)'!G39+'Solution  2, (hidden) (2)'!I39+'Solution  2, (hidden) (2)'!H39+'Solution  2, (hidden) (2)'!J39-'Solution  2, (hidden) (2)'!M39," ")</f>
        <v xml:space="preserve"> </v>
      </c>
    </row>
    <row r="47" spans="3:17" x14ac:dyDescent="0.35">
      <c r="C47" s="284" t="str">
        <f>'Solution 1, (hidden)'!B40</f>
        <v xml:space="preserve"> </v>
      </c>
      <c r="D47" s="284" t="str">
        <f>'Solution  2, (hidden)'!B40</f>
        <v xml:space="preserve"> </v>
      </c>
      <c r="E47" s="284" t="str">
        <f>IF('2. Syöttöarvot ja tulokset'!$C$21&gt;='2. Syöttöarvot ja tulokset'!$B$21,'Solution  2, (hidden)'!B40,'Solution 1, (hidden)'!B40)</f>
        <v xml:space="preserve"> </v>
      </c>
      <c r="F47" s="286" t="e">
        <f>'Solution 1, (hidden)'!W40</f>
        <v>#N/A</v>
      </c>
      <c r="G47" s="286" t="e">
        <f>'Solution  2, (hidden)'!W40</f>
        <v>#N/A</v>
      </c>
      <c r="H47" s="286" t="e">
        <f>'Solution 1, (hidden)'!R40</f>
        <v>#N/A</v>
      </c>
      <c r="I47" s="286" t="e">
        <f>'Solution  2, (hidden)'!R40</f>
        <v>#N/A</v>
      </c>
      <c r="J47" s="285" t="e">
        <f>'Solution 1, (hidden) (2)'!R40</f>
        <v>#N/A</v>
      </c>
      <c r="K47" s="285" t="e">
        <f>'Solution  2, (hidden) (2)'!R40</f>
        <v>#N/A</v>
      </c>
      <c r="L47" s="30" t="str">
        <f>IF('4. Kassavirta'!E47&lt;('2. Syöttöarvot ja tulokset'!$B$21+1),'Solution 1, (hidden)'!C40-'Solution 1, (hidden)'!M40," ")</f>
        <v xml:space="preserve"> </v>
      </c>
      <c r="M47" s="30" t="str">
        <f>IF(E47&lt;('2. Syöttöarvot ja tulokset'!$C$21+1),'Solution  2, (hidden)'!C40-'Solution  2, (hidden)'!M40," ")</f>
        <v xml:space="preserve"> </v>
      </c>
      <c r="N47" s="24" t="str">
        <f>IF('4. Kassavirta'!E47&lt;('2. Syöttöarvot ja tulokset'!$B$21+1),'Solution 1, (hidden)'!G40+'Solution 1, (hidden)'!I40+'Solution 1, (hidden)'!H40+'Solution 1, (hidden)'!J40-'Solution 1, (hidden)'!M40," ")</f>
        <v xml:space="preserve"> </v>
      </c>
      <c r="O47" s="24" t="str">
        <f>IF(E47&lt;('2. Syöttöarvot ja tulokset'!$C$21+1),'Solution  2, (hidden)'!G40+'Solution  2, (hidden)'!I40+'Solution  2, (hidden)'!H40+'Solution  2, (hidden)'!J40-'Solution  2, (hidden)'!M40," ")</f>
        <v xml:space="preserve"> </v>
      </c>
      <c r="P47" s="24" t="str">
        <f>IF('4. Kassavirta'!E47&lt;('2. Syöttöarvot ja tulokset'!$B$21+1),'Solution 1, (hidden) (2)'!G40+'Solution 1, (hidden) (2)'!I40+'Solution 1, (hidden) (2)'!H40+'Solution 1, (hidden) (2)'!J40-'Solution 1, (hidden) (2)'!M40," ")</f>
        <v xml:space="preserve"> </v>
      </c>
      <c r="Q47" s="24" t="str">
        <f>IF(E47&lt;('2. Syöttöarvot ja tulokset'!$C$21+1),'Solution  2, (hidden) (2)'!G40+'Solution  2, (hidden) (2)'!I40+'Solution  2, (hidden) (2)'!H40+'Solution  2, (hidden) (2)'!J40-'Solution  2, (hidden) (2)'!M40," ")</f>
        <v xml:space="preserve"> </v>
      </c>
    </row>
    <row r="48" spans="3:17" x14ac:dyDescent="0.35">
      <c r="C48" s="284" t="str">
        <f>'Solution 1, (hidden)'!B41</f>
        <v xml:space="preserve"> </v>
      </c>
      <c r="D48" s="284" t="str">
        <f>'Solution  2, (hidden)'!B41</f>
        <v xml:space="preserve"> </v>
      </c>
      <c r="E48" s="284" t="str">
        <f>IF('2. Syöttöarvot ja tulokset'!$C$21&gt;='2. Syöttöarvot ja tulokset'!$B$21,'Solution  2, (hidden)'!B41,'Solution 1, (hidden)'!B41)</f>
        <v xml:space="preserve"> </v>
      </c>
      <c r="F48" s="286" t="e">
        <f>'Solution 1, (hidden)'!W41</f>
        <v>#N/A</v>
      </c>
      <c r="G48" s="286" t="e">
        <f>'Solution  2, (hidden)'!W41</f>
        <v>#N/A</v>
      </c>
      <c r="H48" s="286" t="e">
        <f>'Solution 1, (hidden)'!R41</f>
        <v>#N/A</v>
      </c>
      <c r="I48" s="286" t="e">
        <f>'Solution  2, (hidden)'!R41</f>
        <v>#N/A</v>
      </c>
      <c r="J48" s="285" t="e">
        <f>'Solution 1, (hidden) (2)'!R41</f>
        <v>#N/A</v>
      </c>
      <c r="K48" s="285" t="e">
        <f>'Solution  2, (hidden) (2)'!R41</f>
        <v>#N/A</v>
      </c>
      <c r="L48" s="30" t="str">
        <f>IF('4. Kassavirta'!E48&lt;('2. Syöttöarvot ja tulokset'!$B$21+1),'Solution 1, (hidden)'!C41-'Solution 1, (hidden)'!M41," ")</f>
        <v xml:space="preserve"> </v>
      </c>
      <c r="M48" s="30" t="str">
        <f>IF(E48&lt;('2. Syöttöarvot ja tulokset'!$C$21+1),'Solution  2, (hidden)'!C41-'Solution  2, (hidden)'!M41," ")</f>
        <v xml:space="preserve"> </v>
      </c>
      <c r="N48" s="24" t="str">
        <f>IF('4. Kassavirta'!E48&lt;('2. Syöttöarvot ja tulokset'!$B$21+1),'Solution 1, (hidden)'!G41+'Solution 1, (hidden)'!I41+'Solution 1, (hidden)'!H41+'Solution 1, (hidden)'!J41-'Solution 1, (hidden)'!M41," ")</f>
        <v xml:space="preserve"> </v>
      </c>
      <c r="O48" s="24" t="str">
        <f>IF(E48&lt;('2. Syöttöarvot ja tulokset'!$C$21+1),'Solution  2, (hidden)'!G41+'Solution  2, (hidden)'!I41+'Solution  2, (hidden)'!H41+'Solution  2, (hidden)'!J41-'Solution  2, (hidden)'!M41," ")</f>
        <v xml:space="preserve"> </v>
      </c>
      <c r="P48" s="24" t="str">
        <f>IF('4. Kassavirta'!E48&lt;('2. Syöttöarvot ja tulokset'!$B$21+1),'Solution 1, (hidden) (2)'!G41+'Solution 1, (hidden) (2)'!I41+'Solution 1, (hidden) (2)'!H41+'Solution 1, (hidden) (2)'!J41-'Solution 1, (hidden) (2)'!M41," ")</f>
        <v xml:space="preserve"> </v>
      </c>
      <c r="Q48" s="24" t="str">
        <f>IF(E48&lt;('2. Syöttöarvot ja tulokset'!$C$21+1),'Solution  2, (hidden) (2)'!G41+'Solution  2, (hidden) (2)'!I41+'Solution  2, (hidden) (2)'!H41+'Solution  2, (hidden) (2)'!J41-'Solution  2, (hidden) (2)'!M41," ")</f>
        <v xml:space="preserve"> </v>
      </c>
    </row>
    <row r="49" spans="3:17" x14ac:dyDescent="0.35">
      <c r="C49" s="284" t="str">
        <f>'Solution 1, (hidden)'!B42</f>
        <v xml:space="preserve"> </v>
      </c>
      <c r="D49" s="284" t="str">
        <f>'Solution  2, (hidden)'!B42</f>
        <v xml:space="preserve"> </v>
      </c>
      <c r="E49" s="284" t="str">
        <f>IF('2. Syöttöarvot ja tulokset'!$C$21&gt;='2. Syöttöarvot ja tulokset'!$B$21,'Solution  2, (hidden)'!B42,'Solution 1, (hidden)'!B42)</f>
        <v xml:space="preserve"> </v>
      </c>
      <c r="F49" s="286" t="e">
        <f>'Solution 1, (hidden)'!W42</f>
        <v>#N/A</v>
      </c>
      <c r="G49" s="286" t="e">
        <f>'Solution  2, (hidden)'!W42</f>
        <v>#N/A</v>
      </c>
      <c r="H49" s="286" t="e">
        <f>'Solution 1, (hidden)'!R42</f>
        <v>#N/A</v>
      </c>
      <c r="I49" s="286" t="e">
        <f>'Solution  2, (hidden)'!R42</f>
        <v>#N/A</v>
      </c>
      <c r="J49" s="285" t="e">
        <f>'Solution 1, (hidden) (2)'!R42</f>
        <v>#N/A</v>
      </c>
      <c r="K49" s="285" t="e">
        <f>'Solution  2, (hidden) (2)'!R42</f>
        <v>#N/A</v>
      </c>
      <c r="L49" s="30" t="str">
        <f>IF('4. Kassavirta'!E49&lt;('2. Syöttöarvot ja tulokset'!$B$21+1),'Solution 1, (hidden)'!C42-'Solution 1, (hidden)'!M42," ")</f>
        <v xml:space="preserve"> </v>
      </c>
      <c r="M49" s="30" t="str">
        <f>IF(E49&lt;('2. Syöttöarvot ja tulokset'!$C$21+1),'Solution  2, (hidden)'!C42-'Solution  2, (hidden)'!M42," ")</f>
        <v xml:space="preserve"> </v>
      </c>
      <c r="N49" s="24" t="str">
        <f>IF('4. Kassavirta'!E49&lt;('2. Syöttöarvot ja tulokset'!$B$21+1),'Solution 1, (hidden)'!G42+'Solution 1, (hidden)'!I42+'Solution 1, (hidden)'!H42+'Solution 1, (hidden)'!J42-'Solution 1, (hidden)'!M42," ")</f>
        <v xml:space="preserve"> </v>
      </c>
      <c r="O49" s="24" t="str">
        <f>IF(E49&lt;('2. Syöttöarvot ja tulokset'!$C$21+1),'Solution  2, (hidden)'!G42+'Solution  2, (hidden)'!I42+'Solution  2, (hidden)'!H42+'Solution  2, (hidden)'!J42-'Solution  2, (hidden)'!M42," ")</f>
        <v xml:space="preserve"> </v>
      </c>
      <c r="P49" s="24" t="str">
        <f>IF('4. Kassavirta'!E49&lt;('2. Syöttöarvot ja tulokset'!$B$21+1),'Solution 1, (hidden) (2)'!G42+'Solution 1, (hidden) (2)'!I42+'Solution 1, (hidden) (2)'!H42+'Solution 1, (hidden) (2)'!J42-'Solution 1, (hidden) (2)'!M42," ")</f>
        <v xml:space="preserve"> </v>
      </c>
      <c r="Q49" s="24" t="str">
        <f>IF(E49&lt;('2. Syöttöarvot ja tulokset'!$C$21+1),'Solution  2, (hidden) (2)'!G42+'Solution  2, (hidden) (2)'!I42+'Solution  2, (hidden) (2)'!H42+'Solution  2, (hidden) (2)'!J42-'Solution  2, (hidden) (2)'!M42," ")</f>
        <v xml:space="preserve"> </v>
      </c>
    </row>
    <row r="50" spans="3:17" x14ac:dyDescent="0.35">
      <c r="C50" s="284" t="str">
        <f>'Solution 1, (hidden)'!B43</f>
        <v xml:space="preserve"> </v>
      </c>
      <c r="D50" s="284" t="str">
        <f>'Solution  2, (hidden)'!B43</f>
        <v xml:space="preserve"> </v>
      </c>
      <c r="E50" s="284" t="str">
        <f>IF('2. Syöttöarvot ja tulokset'!$C$21&gt;='2. Syöttöarvot ja tulokset'!$B$21,'Solution  2, (hidden)'!B43,'Solution 1, (hidden)'!B43)</f>
        <v xml:space="preserve"> </v>
      </c>
      <c r="F50" s="286" t="e">
        <f>'Solution 1, (hidden)'!W43</f>
        <v>#N/A</v>
      </c>
      <c r="G50" s="286" t="e">
        <f>'Solution  2, (hidden)'!W43</f>
        <v>#N/A</v>
      </c>
      <c r="H50" s="286" t="e">
        <f>'Solution 1, (hidden)'!R43</f>
        <v>#N/A</v>
      </c>
      <c r="I50" s="286" t="e">
        <f>'Solution  2, (hidden)'!R43</f>
        <v>#N/A</v>
      </c>
      <c r="J50" s="285" t="e">
        <f>'Solution 1, (hidden) (2)'!R43</f>
        <v>#N/A</v>
      </c>
      <c r="K50" s="285" t="e">
        <f>'Solution  2, (hidden) (2)'!R43</f>
        <v>#N/A</v>
      </c>
      <c r="L50" s="30" t="str">
        <f>IF('4. Kassavirta'!E50&lt;('2. Syöttöarvot ja tulokset'!$B$21+1),'Solution 1, (hidden)'!C43-'Solution 1, (hidden)'!M43," ")</f>
        <v xml:space="preserve"> </v>
      </c>
      <c r="M50" s="30" t="str">
        <f>IF(E50&lt;('2. Syöttöarvot ja tulokset'!$C$21+1),'Solution  2, (hidden)'!C43-'Solution  2, (hidden)'!M43," ")</f>
        <v xml:space="preserve"> </v>
      </c>
      <c r="N50" s="24" t="str">
        <f>IF('4. Kassavirta'!E50&lt;('2. Syöttöarvot ja tulokset'!$B$21+1),'Solution 1, (hidden)'!G43+'Solution 1, (hidden)'!I43+'Solution 1, (hidden)'!H43+'Solution 1, (hidden)'!J43-'Solution 1, (hidden)'!M43," ")</f>
        <v xml:space="preserve"> </v>
      </c>
      <c r="O50" s="24" t="str">
        <f>IF(E50&lt;('2. Syöttöarvot ja tulokset'!$C$21+1),'Solution  2, (hidden)'!G43+'Solution  2, (hidden)'!I43+'Solution  2, (hidden)'!H43+'Solution  2, (hidden)'!J43-'Solution  2, (hidden)'!M43," ")</f>
        <v xml:space="preserve"> </v>
      </c>
      <c r="P50" s="24" t="str">
        <f>IF('4. Kassavirta'!E50&lt;('2. Syöttöarvot ja tulokset'!$B$21+1),'Solution 1, (hidden) (2)'!G43+'Solution 1, (hidden) (2)'!I43+'Solution 1, (hidden) (2)'!H43+'Solution 1, (hidden) (2)'!J43-'Solution 1, (hidden) (2)'!M43," ")</f>
        <v xml:space="preserve"> </v>
      </c>
      <c r="Q50" s="24" t="str">
        <f>IF(E50&lt;('2. Syöttöarvot ja tulokset'!$C$21+1),'Solution  2, (hidden) (2)'!G43+'Solution  2, (hidden) (2)'!I43+'Solution  2, (hidden) (2)'!H43+'Solution  2, (hidden) (2)'!J43-'Solution  2, (hidden) (2)'!M43," ")</f>
        <v xml:space="preserve"> </v>
      </c>
    </row>
    <row r="51" spans="3:17" x14ac:dyDescent="0.35">
      <c r="C51" s="284" t="str">
        <f>'Solution 1, (hidden)'!B44</f>
        <v xml:space="preserve"> </v>
      </c>
      <c r="D51" s="284" t="str">
        <f>'Solution  2, (hidden)'!B44</f>
        <v xml:space="preserve"> </v>
      </c>
      <c r="E51" s="284" t="str">
        <f>IF('2. Syöttöarvot ja tulokset'!$C$21&gt;='2. Syöttöarvot ja tulokset'!$B$21,'Solution  2, (hidden)'!B44,'Solution 1, (hidden)'!B44)</f>
        <v xml:space="preserve"> </v>
      </c>
      <c r="F51" s="286" t="e">
        <f>'Solution 1, (hidden)'!W44</f>
        <v>#N/A</v>
      </c>
      <c r="G51" s="286" t="e">
        <f>'Solution  2, (hidden)'!W44</f>
        <v>#N/A</v>
      </c>
      <c r="H51" s="286" t="e">
        <f>'Solution 1, (hidden)'!R44</f>
        <v>#N/A</v>
      </c>
      <c r="I51" s="286" t="e">
        <f>'Solution  2, (hidden)'!R44</f>
        <v>#N/A</v>
      </c>
      <c r="J51" s="285" t="e">
        <f>'Solution 1, (hidden) (2)'!R44</f>
        <v>#N/A</v>
      </c>
      <c r="K51" s="285" t="e">
        <f>'Solution  2, (hidden) (2)'!R44</f>
        <v>#N/A</v>
      </c>
      <c r="L51" s="30" t="str">
        <f>IF('4. Kassavirta'!E51&lt;('2. Syöttöarvot ja tulokset'!$B$21+1),'Solution 1, (hidden)'!C44-'Solution 1, (hidden)'!M44," ")</f>
        <v xml:space="preserve"> </v>
      </c>
      <c r="M51" s="30" t="str">
        <f>IF(E51&lt;('2. Syöttöarvot ja tulokset'!$C$21+1),'Solution  2, (hidden)'!C44-'Solution  2, (hidden)'!M44," ")</f>
        <v xml:space="preserve"> </v>
      </c>
      <c r="N51" s="24" t="str">
        <f>IF('4. Kassavirta'!E51&lt;('2. Syöttöarvot ja tulokset'!$B$21+1),'Solution 1, (hidden)'!G44+'Solution 1, (hidden)'!I44+'Solution 1, (hidden)'!H44+'Solution 1, (hidden)'!J44-'Solution 1, (hidden)'!M44," ")</f>
        <v xml:space="preserve"> </v>
      </c>
      <c r="O51" s="24" t="str">
        <f>IF(E51&lt;('2. Syöttöarvot ja tulokset'!$C$21+1),'Solution  2, (hidden)'!G44+'Solution  2, (hidden)'!I44+'Solution  2, (hidden)'!H44+'Solution  2, (hidden)'!J44-'Solution  2, (hidden)'!M44," ")</f>
        <v xml:space="preserve"> </v>
      </c>
      <c r="P51" s="24" t="str">
        <f>IF('4. Kassavirta'!E51&lt;('2. Syöttöarvot ja tulokset'!$B$21+1),'Solution 1, (hidden) (2)'!G44+'Solution 1, (hidden) (2)'!I44+'Solution 1, (hidden) (2)'!H44+'Solution 1, (hidden) (2)'!J44-'Solution 1, (hidden) (2)'!M44," ")</f>
        <v xml:space="preserve"> </v>
      </c>
      <c r="Q51" s="24" t="str">
        <f>IF(E51&lt;('2. Syöttöarvot ja tulokset'!$C$21+1),'Solution  2, (hidden) (2)'!G44+'Solution  2, (hidden) (2)'!I44+'Solution  2, (hidden) (2)'!H44+'Solution  2, (hidden) (2)'!J44-'Solution  2, (hidden) (2)'!M44," ")</f>
        <v xml:space="preserve"> </v>
      </c>
    </row>
    <row r="52" spans="3:17" x14ac:dyDescent="0.35">
      <c r="C52" s="284" t="str">
        <f>'Solution 1, (hidden)'!B45</f>
        <v xml:space="preserve"> </v>
      </c>
      <c r="D52" s="284" t="str">
        <f>'Solution  2, (hidden)'!B45</f>
        <v xml:space="preserve"> </v>
      </c>
      <c r="E52" s="284" t="str">
        <f>IF('2. Syöttöarvot ja tulokset'!$C$21&gt;='2. Syöttöarvot ja tulokset'!$B$21,'Solution  2, (hidden)'!B45,'Solution 1, (hidden)'!B45)</f>
        <v xml:space="preserve"> </v>
      </c>
      <c r="F52" s="286" t="e">
        <f>'Solution 1, (hidden)'!W45</f>
        <v>#N/A</v>
      </c>
      <c r="G52" s="286" t="e">
        <f>'Solution  2, (hidden)'!W45</f>
        <v>#N/A</v>
      </c>
      <c r="H52" s="286" t="e">
        <f>'Solution 1, (hidden)'!R45</f>
        <v>#N/A</v>
      </c>
      <c r="I52" s="286" t="e">
        <f>'Solution  2, (hidden)'!R45</f>
        <v>#N/A</v>
      </c>
      <c r="J52" s="285" t="e">
        <f>'Solution 1, (hidden) (2)'!R45</f>
        <v>#N/A</v>
      </c>
      <c r="K52" s="285" t="e">
        <f>'Solution  2, (hidden) (2)'!R45</f>
        <v>#N/A</v>
      </c>
      <c r="L52" s="30" t="str">
        <f>IF('4. Kassavirta'!E52&lt;('2. Syöttöarvot ja tulokset'!$B$21+1),'Solution 1, (hidden)'!C45-'Solution 1, (hidden)'!M45," ")</f>
        <v xml:space="preserve"> </v>
      </c>
      <c r="M52" s="30" t="str">
        <f>IF(E52&lt;('2. Syöttöarvot ja tulokset'!$C$21+1),'Solution  2, (hidden)'!C45-'Solution  2, (hidden)'!M45," ")</f>
        <v xml:space="preserve"> </v>
      </c>
      <c r="N52" s="24" t="str">
        <f>IF('4. Kassavirta'!E52&lt;('2. Syöttöarvot ja tulokset'!$B$21+1),'Solution 1, (hidden)'!G45+'Solution 1, (hidden)'!I45+'Solution 1, (hidden)'!H45+'Solution 1, (hidden)'!J45-'Solution 1, (hidden)'!M45," ")</f>
        <v xml:space="preserve"> </v>
      </c>
      <c r="O52" s="24" t="str">
        <f>IF(E52&lt;('2. Syöttöarvot ja tulokset'!$C$21+1),'Solution  2, (hidden)'!G45+'Solution  2, (hidden)'!I45+'Solution  2, (hidden)'!H45+'Solution  2, (hidden)'!J45-'Solution  2, (hidden)'!M45," ")</f>
        <v xml:space="preserve"> </v>
      </c>
      <c r="P52" s="24" t="str">
        <f>IF('4. Kassavirta'!E52&lt;('2. Syöttöarvot ja tulokset'!$B$21+1),'Solution 1, (hidden) (2)'!G45+'Solution 1, (hidden) (2)'!I45+'Solution 1, (hidden) (2)'!H45+'Solution 1, (hidden) (2)'!J45-'Solution 1, (hidden) (2)'!M45," ")</f>
        <v xml:space="preserve"> </v>
      </c>
      <c r="Q52" s="24" t="str">
        <f>IF(E52&lt;('2. Syöttöarvot ja tulokset'!$C$21+1),'Solution  2, (hidden) (2)'!G45+'Solution  2, (hidden) (2)'!I45+'Solution  2, (hidden) (2)'!H45+'Solution  2, (hidden) (2)'!J45-'Solution  2, (hidden) (2)'!M45," ")</f>
        <v xml:space="preserve"> </v>
      </c>
    </row>
    <row r="53" spans="3:17" x14ac:dyDescent="0.35">
      <c r="C53" s="284" t="str">
        <f>'Solution 1, (hidden)'!B46</f>
        <v xml:space="preserve"> </v>
      </c>
      <c r="D53" s="284" t="str">
        <f>'Solution  2, (hidden)'!B46</f>
        <v xml:space="preserve"> </v>
      </c>
      <c r="E53" s="284" t="str">
        <f>IF('2. Syöttöarvot ja tulokset'!$C$21&gt;='2. Syöttöarvot ja tulokset'!$B$21,'Solution  2, (hidden)'!B46,'Solution 1, (hidden)'!B46)</f>
        <v xml:space="preserve"> </v>
      </c>
      <c r="F53" s="286" t="e">
        <f>'Solution 1, (hidden)'!W46</f>
        <v>#N/A</v>
      </c>
      <c r="G53" s="286" t="e">
        <f>'Solution  2, (hidden)'!W46</f>
        <v>#N/A</v>
      </c>
      <c r="H53" s="286" t="e">
        <f>'Solution 1, (hidden)'!R46</f>
        <v>#N/A</v>
      </c>
      <c r="I53" s="286" t="e">
        <f>'Solution  2, (hidden)'!R46</f>
        <v>#N/A</v>
      </c>
      <c r="J53" s="285" t="e">
        <f>'Solution 1, (hidden) (2)'!R46</f>
        <v>#N/A</v>
      </c>
      <c r="K53" s="285" t="e">
        <f>'Solution  2, (hidden) (2)'!R46</f>
        <v>#N/A</v>
      </c>
      <c r="L53" s="30" t="str">
        <f>IF('4. Kassavirta'!E53&lt;('2. Syöttöarvot ja tulokset'!$B$21+1),'Solution 1, (hidden)'!C46-'Solution 1, (hidden)'!M46," ")</f>
        <v xml:space="preserve"> </v>
      </c>
      <c r="M53" s="30" t="str">
        <f>IF(E53&lt;('2. Syöttöarvot ja tulokset'!$C$21+1),'Solution  2, (hidden)'!C46-'Solution  2, (hidden)'!M46," ")</f>
        <v xml:space="preserve"> </v>
      </c>
      <c r="N53" s="24" t="str">
        <f>IF('4. Kassavirta'!E53&lt;('2. Syöttöarvot ja tulokset'!$B$21+1),'Solution 1, (hidden)'!G46+'Solution 1, (hidden)'!I46+'Solution 1, (hidden)'!H46+'Solution 1, (hidden)'!J46-'Solution 1, (hidden)'!M46," ")</f>
        <v xml:space="preserve"> </v>
      </c>
      <c r="O53" s="24" t="str">
        <f>IF(E53&lt;('2. Syöttöarvot ja tulokset'!$C$21+1),'Solution  2, (hidden)'!G46+'Solution  2, (hidden)'!I46+'Solution  2, (hidden)'!H46+'Solution  2, (hidden)'!J46-'Solution  2, (hidden)'!M46," ")</f>
        <v xml:space="preserve"> </v>
      </c>
      <c r="P53" s="24" t="str">
        <f>IF('4. Kassavirta'!E53&lt;('2. Syöttöarvot ja tulokset'!$B$21+1),'Solution 1, (hidden) (2)'!G46+'Solution 1, (hidden) (2)'!I46+'Solution 1, (hidden) (2)'!H46+'Solution 1, (hidden) (2)'!J46-'Solution 1, (hidden) (2)'!M46," ")</f>
        <v xml:space="preserve"> </v>
      </c>
      <c r="Q53" s="24" t="str">
        <f>IF(E53&lt;('2. Syöttöarvot ja tulokset'!$C$21+1),'Solution  2, (hidden) (2)'!G46+'Solution  2, (hidden) (2)'!I46+'Solution  2, (hidden) (2)'!H46+'Solution  2, (hidden) (2)'!J46-'Solution  2, (hidden) (2)'!M46," ")</f>
        <v xml:space="preserve"> </v>
      </c>
    </row>
    <row r="54" spans="3:17" x14ac:dyDescent="0.35">
      <c r="C54" s="284" t="str">
        <f>'Solution 1, (hidden)'!B47</f>
        <v xml:space="preserve"> </v>
      </c>
      <c r="D54" s="284" t="str">
        <f>'Solution  2, (hidden)'!B47</f>
        <v xml:space="preserve"> </v>
      </c>
      <c r="E54" s="284" t="str">
        <f>IF('2. Syöttöarvot ja tulokset'!$C$21&gt;='2. Syöttöarvot ja tulokset'!$B$21,'Solution  2, (hidden)'!B47,'Solution 1, (hidden)'!B47)</f>
        <v xml:space="preserve"> </v>
      </c>
      <c r="F54" s="286" t="e">
        <f>'Solution 1, (hidden)'!W47</f>
        <v>#N/A</v>
      </c>
      <c r="G54" s="286" t="e">
        <f>'Solution  2, (hidden)'!W47</f>
        <v>#N/A</v>
      </c>
      <c r="H54" s="286" t="e">
        <f>'Solution 1, (hidden)'!R47</f>
        <v>#N/A</v>
      </c>
      <c r="I54" s="286" t="e">
        <f>'Solution  2, (hidden)'!R47</f>
        <v>#N/A</v>
      </c>
      <c r="J54" s="285" t="e">
        <f>'Solution 1, (hidden) (2)'!R47</f>
        <v>#N/A</v>
      </c>
      <c r="K54" s="285" t="e">
        <f>'Solution  2, (hidden) (2)'!R47</f>
        <v>#N/A</v>
      </c>
      <c r="L54" s="30" t="str">
        <f>IF('4. Kassavirta'!E54&lt;('2. Syöttöarvot ja tulokset'!$B$21+1),'Solution 1, (hidden)'!C47-'Solution 1, (hidden)'!M47," ")</f>
        <v xml:space="preserve"> </v>
      </c>
      <c r="M54" s="30" t="str">
        <f>IF(E54&lt;('2. Syöttöarvot ja tulokset'!$C$21+1),'Solution  2, (hidden)'!C47-'Solution  2, (hidden)'!M47," ")</f>
        <v xml:space="preserve"> </v>
      </c>
      <c r="N54" s="24" t="str">
        <f>IF('4. Kassavirta'!E54&lt;('2. Syöttöarvot ja tulokset'!$B$21+1),'Solution 1, (hidden)'!G47+'Solution 1, (hidden)'!I47+'Solution 1, (hidden)'!H47+'Solution 1, (hidden)'!J47-'Solution 1, (hidden)'!M47," ")</f>
        <v xml:space="preserve"> </v>
      </c>
      <c r="O54" s="24" t="str">
        <f>IF(E54&lt;('2. Syöttöarvot ja tulokset'!$C$21+1),'Solution  2, (hidden)'!G47+'Solution  2, (hidden)'!I47+'Solution  2, (hidden)'!H47+'Solution  2, (hidden)'!J47-'Solution  2, (hidden)'!M47," ")</f>
        <v xml:space="preserve"> </v>
      </c>
      <c r="P54" s="24" t="str">
        <f>IF('4. Kassavirta'!E54&lt;('2. Syöttöarvot ja tulokset'!$B$21+1),'Solution 1, (hidden) (2)'!G47+'Solution 1, (hidden) (2)'!I47+'Solution 1, (hidden) (2)'!H47+'Solution 1, (hidden) (2)'!J47-'Solution 1, (hidden) (2)'!M47," ")</f>
        <v xml:space="preserve"> </v>
      </c>
      <c r="Q54" s="24" t="str">
        <f>IF(E54&lt;('2. Syöttöarvot ja tulokset'!$C$21+1),'Solution  2, (hidden) (2)'!G47+'Solution  2, (hidden) (2)'!I47+'Solution  2, (hidden) (2)'!H47+'Solution  2, (hidden) (2)'!J47-'Solution  2, (hidden) (2)'!M47," ")</f>
        <v xml:space="preserve"> </v>
      </c>
    </row>
    <row r="55" spans="3:17" x14ac:dyDescent="0.35">
      <c r="C55" s="284" t="str">
        <f>'Solution 1, (hidden)'!B48</f>
        <v xml:space="preserve"> </v>
      </c>
      <c r="D55" s="284" t="str">
        <f>'Solution  2, (hidden)'!B48</f>
        <v xml:space="preserve"> </v>
      </c>
      <c r="E55" s="284" t="str">
        <f>IF('2. Syöttöarvot ja tulokset'!$C$21&gt;='2. Syöttöarvot ja tulokset'!$B$21,'Solution  2, (hidden)'!B48,'Solution 1, (hidden)'!B48)</f>
        <v xml:space="preserve"> </v>
      </c>
      <c r="F55" s="286" t="e">
        <f>'Solution 1, (hidden)'!W48</f>
        <v>#N/A</v>
      </c>
      <c r="G55" s="286" t="e">
        <f>'Solution  2, (hidden)'!W48</f>
        <v>#N/A</v>
      </c>
      <c r="H55" s="286" t="e">
        <f>'Solution 1, (hidden)'!R48</f>
        <v>#N/A</v>
      </c>
      <c r="I55" s="286" t="e">
        <f>'Solution  2, (hidden)'!R48</f>
        <v>#N/A</v>
      </c>
      <c r="J55" s="285" t="e">
        <f>'Solution 1, (hidden) (2)'!R48</f>
        <v>#N/A</v>
      </c>
      <c r="K55" s="285" t="e">
        <f>'Solution  2, (hidden) (2)'!R48</f>
        <v>#N/A</v>
      </c>
      <c r="L55" s="30" t="str">
        <f>IF('4. Kassavirta'!E55&lt;('2. Syöttöarvot ja tulokset'!$B$21+1),'Solution 1, (hidden)'!C48-'Solution 1, (hidden)'!M48," ")</f>
        <v xml:space="preserve"> </v>
      </c>
      <c r="M55" s="30" t="str">
        <f>IF(E55&lt;('2. Syöttöarvot ja tulokset'!$C$21+1),'Solution  2, (hidden)'!C48-'Solution  2, (hidden)'!M48," ")</f>
        <v xml:space="preserve"> </v>
      </c>
      <c r="N55" s="24" t="str">
        <f>IF('4. Kassavirta'!E55&lt;('2. Syöttöarvot ja tulokset'!$B$21+1),'Solution 1, (hidden)'!G48+'Solution 1, (hidden)'!I48+'Solution 1, (hidden)'!H48+'Solution 1, (hidden)'!J48-'Solution 1, (hidden)'!M48," ")</f>
        <v xml:space="preserve"> </v>
      </c>
      <c r="O55" s="24" t="str">
        <f>IF(E55&lt;('2. Syöttöarvot ja tulokset'!$C$21+1),'Solution  2, (hidden)'!G48+'Solution  2, (hidden)'!I48+'Solution  2, (hidden)'!H48+'Solution  2, (hidden)'!J48-'Solution  2, (hidden)'!M48," ")</f>
        <v xml:space="preserve"> </v>
      </c>
      <c r="P55" s="24" t="str">
        <f>IF('4. Kassavirta'!E55&lt;('2. Syöttöarvot ja tulokset'!$B$21+1),'Solution 1, (hidden) (2)'!G48+'Solution 1, (hidden) (2)'!I48+'Solution 1, (hidden) (2)'!H48+'Solution 1, (hidden) (2)'!J48-'Solution 1, (hidden) (2)'!M48," ")</f>
        <v xml:space="preserve"> </v>
      </c>
      <c r="Q55" s="24" t="str">
        <f>IF(E55&lt;('2. Syöttöarvot ja tulokset'!$C$21+1),'Solution  2, (hidden) (2)'!G48+'Solution  2, (hidden) (2)'!I48+'Solution  2, (hidden) (2)'!H48+'Solution  2, (hidden) (2)'!J48-'Solution  2, (hidden) (2)'!M48," ")</f>
        <v xml:space="preserve"> </v>
      </c>
    </row>
    <row r="56" spans="3:17" x14ac:dyDescent="0.35">
      <c r="C56" s="284" t="str">
        <f>'Solution 1, (hidden)'!B49</f>
        <v xml:space="preserve"> </v>
      </c>
      <c r="D56" s="284" t="str">
        <f>'Solution  2, (hidden)'!B49</f>
        <v xml:space="preserve"> </v>
      </c>
      <c r="E56" s="284" t="str">
        <f>IF('2. Syöttöarvot ja tulokset'!$C$21&gt;='2. Syöttöarvot ja tulokset'!$B$21,'Solution  2, (hidden)'!B49,'Solution 1, (hidden)'!B49)</f>
        <v xml:space="preserve"> </v>
      </c>
      <c r="F56" s="286" t="e">
        <f>'Solution 1, (hidden)'!W49</f>
        <v>#N/A</v>
      </c>
      <c r="G56" s="286" t="e">
        <f>'Solution  2, (hidden)'!W49</f>
        <v>#N/A</v>
      </c>
      <c r="H56" s="286" t="e">
        <f>'Solution 1, (hidden)'!R49</f>
        <v>#N/A</v>
      </c>
      <c r="I56" s="286" t="e">
        <f>'Solution  2, (hidden)'!R49</f>
        <v>#N/A</v>
      </c>
      <c r="J56" s="285" t="e">
        <f>'Solution 1, (hidden) (2)'!R49</f>
        <v>#N/A</v>
      </c>
      <c r="K56" s="285" t="e">
        <f>'Solution  2, (hidden) (2)'!R49</f>
        <v>#N/A</v>
      </c>
      <c r="L56" s="30" t="str">
        <f>IF('4. Kassavirta'!E56&lt;('2. Syöttöarvot ja tulokset'!$B$21+1),'Solution 1, (hidden)'!C49-'Solution 1, (hidden)'!M49," ")</f>
        <v xml:space="preserve"> </v>
      </c>
      <c r="M56" s="30" t="str">
        <f>IF(E56&lt;('2. Syöttöarvot ja tulokset'!$C$21+1),'Solution  2, (hidden)'!C49-'Solution  2, (hidden)'!M49," ")</f>
        <v xml:space="preserve"> </v>
      </c>
      <c r="N56" s="24" t="str">
        <f>IF('4. Kassavirta'!E56&lt;('2. Syöttöarvot ja tulokset'!$B$21+1),'Solution 1, (hidden)'!G49+'Solution 1, (hidden)'!I49+'Solution 1, (hidden)'!H49+'Solution 1, (hidden)'!J49-'Solution 1, (hidden)'!M49," ")</f>
        <v xml:space="preserve"> </v>
      </c>
      <c r="O56" s="24" t="str">
        <f>IF(E56&lt;('2. Syöttöarvot ja tulokset'!$C$21+1),'Solution  2, (hidden)'!G49+'Solution  2, (hidden)'!I49+'Solution  2, (hidden)'!H49+'Solution  2, (hidden)'!J49-'Solution  2, (hidden)'!M49," ")</f>
        <v xml:space="preserve"> </v>
      </c>
      <c r="P56" s="24" t="str">
        <f>IF('4. Kassavirta'!E56&lt;('2. Syöttöarvot ja tulokset'!$B$21+1),'Solution 1, (hidden) (2)'!G49+'Solution 1, (hidden) (2)'!I49+'Solution 1, (hidden) (2)'!H49+'Solution 1, (hidden) (2)'!J49-'Solution 1, (hidden) (2)'!M49," ")</f>
        <v xml:space="preserve"> </v>
      </c>
      <c r="Q56" s="24" t="str">
        <f>IF(E56&lt;('2. Syöttöarvot ja tulokset'!$C$21+1),'Solution  2, (hidden) (2)'!G49+'Solution  2, (hidden) (2)'!I49+'Solution  2, (hidden) (2)'!H49+'Solution  2, (hidden) (2)'!J49-'Solution  2, (hidden) (2)'!M49," ")</f>
        <v xml:space="preserve"> </v>
      </c>
    </row>
    <row r="57" spans="3:17" x14ac:dyDescent="0.35">
      <c r="C57" s="284" t="str">
        <f>'Solution 1, (hidden)'!B50</f>
        <v xml:space="preserve"> </v>
      </c>
      <c r="D57" s="284" t="str">
        <f>'Solution  2, (hidden)'!B50</f>
        <v xml:space="preserve"> </v>
      </c>
      <c r="E57" s="284" t="str">
        <f>IF('2. Syöttöarvot ja tulokset'!$C$21&gt;='2. Syöttöarvot ja tulokset'!$B$21,'Solution  2, (hidden)'!B50,'Solution 1, (hidden)'!B50)</f>
        <v xml:space="preserve"> </v>
      </c>
      <c r="F57" s="286" t="e">
        <f>'Solution 1, (hidden)'!W50</f>
        <v>#N/A</v>
      </c>
      <c r="G57" s="286" t="e">
        <f>'Solution  2, (hidden)'!W50</f>
        <v>#N/A</v>
      </c>
      <c r="H57" s="286" t="e">
        <f>'Solution 1, (hidden)'!R50</f>
        <v>#N/A</v>
      </c>
      <c r="I57" s="286" t="e">
        <f>'Solution  2, (hidden)'!R50</f>
        <v>#N/A</v>
      </c>
      <c r="J57" s="285" t="e">
        <f>'Solution 1, (hidden) (2)'!R50</f>
        <v>#N/A</v>
      </c>
      <c r="K57" s="285" t="e">
        <f>'Solution  2, (hidden) (2)'!R50</f>
        <v>#N/A</v>
      </c>
      <c r="L57" s="30" t="str">
        <f>IF('4. Kassavirta'!E57&lt;('2. Syöttöarvot ja tulokset'!$B$21+1),'Solution 1, (hidden)'!C50-'Solution 1, (hidden)'!M50," ")</f>
        <v xml:space="preserve"> </v>
      </c>
      <c r="M57" s="30" t="str">
        <f>IF(E57&lt;('2. Syöttöarvot ja tulokset'!$C$21+1),'Solution  2, (hidden)'!C50-'Solution  2, (hidden)'!M50," ")</f>
        <v xml:space="preserve"> </v>
      </c>
      <c r="N57" s="24" t="str">
        <f>IF('4. Kassavirta'!E57&lt;('2. Syöttöarvot ja tulokset'!$B$21+1),'Solution 1, (hidden)'!G50+'Solution 1, (hidden)'!I50+'Solution 1, (hidden)'!H50+'Solution 1, (hidden)'!J50-'Solution 1, (hidden)'!M50," ")</f>
        <v xml:space="preserve"> </v>
      </c>
      <c r="O57" s="24" t="str">
        <f>IF(E57&lt;('2. Syöttöarvot ja tulokset'!$C$21+1),'Solution  2, (hidden)'!G50+'Solution  2, (hidden)'!I50+'Solution  2, (hidden)'!H50+'Solution  2, (hidden)'!J50-'Solution  2, (hidden)'!M50," ")</f>
        <v xml:space="preserve"> </v>
      </c>
      <c r="P57" s="24" t="str">
        <f>IF('4. Kassavirta'!E57&lt;('2. Syöttöarvot ja tulokset'!$B$21+1),'Solution 1, (hidden) (2)'!G50+'Solution 1, (hidden) (2)'!I50+'Solution 1, (hidden) (2)'!H50+'Solution 1, (hidden) (2)'!J50-'Solution 1, (hidden) (2)'!M50," ")</f>
        <v xml:space="preserve"> </v>
      </c>
      <c r="Q57" s="24" t="str">
        <f>IF(E57&lt;('2. Syöttöarvot ja tulokset'!$C$21+1),'Solution  2, (hidden) (2)'!G50+'Solution  2, (hidden) (2)'!I50+'Solution  2, (hidden) (2)'!H50+'Solution  2, (hidden) (2)'!J50-'Solution  2, (hidden) (2)'!M50," ")</f>
        <v xml:space="preserve"> </v>
      </c>
    </row>
    <row r="58" spans="3:17" x14ac:dyDescent="0.35">
      <c r="C58" s="284" t="str">
        <f>'Solution 1, (hidden)'!B51</f>
        <v xml:space="preserve"> </v>
      </c>
      <c r="D58" s="284" t="str">
        <f>'Solution  2, (hidden)'!B51</f>
        <v xml:space="preserve"> </v>
      </c>
      <c r="E58" s="284" t="str">
        <f>IF('2. Syöttöarvot ja tulokset'!$C$21&gt;='2. Syöttöarvot ja tulokset'!$B$21,'Solution  2, (hidden)'!B51,'Solution 1, (hidden)'!B51)</f>
        <v xml:space="preserve"> </v>
      </c>
      <c r="F58" s="286" t="e">
        <f>'Solution 1, (hidden)'!W51</f>
        <v>#N/A</v>
      </c>
      <c r="G58" s="286" t="e">
        <f>'Solution  2, (hidden)'!W51</f>
        <v>#N/A</v>
      </c>
      <c r="H58" s="286" t="e">
        <f>'Solution 1, (hidden)'!R51</f>
        <v>#N/A</v>
      </c>
      <c r="I58" s="286" t="e">
        <f>'Solution  2, (hidden)'!R51</f>
        <v>#N/A</v>
      </c>
      <c r="J58" s="285" t="e">
        <f>'Solution 1, (hidden) (2)'!R51</f>
        <v>#N/A</v>
      </c>
      <c r="K58" s="285" t="e">
        <f>'Solution  2, (hidden) (2)'!R51</f>
        <v>#N/A</v>
      </c>
      <c r="L58" s="30" t="str">
        <f>IF('4. Kassavirta'!E58&lt;('2. Syöttöarvot ja tulokset'!$B$21+1),'Solution 1, (hidden)'!C51-'Solution 1, (hidden)'!M51," ")</f>
        <v xml:space="preserve"> </v>
      </c>
      <c r="M58" s="30" t="str">
        <f>IF(E58&lt;('2. Syöttöarvot ja tulokset'!$C$21+1),'Solution  2, (hidden)'!C51-'Solution  2, (hidden)'!M51," ")</f>
        <v xml:space="preserve"> </v>
      </c>
      <c r="N58" s="24" t="str">
        <f>IF('4. Kassavirta'!E58&lt;('2. Syöttöarvot ja tulokset'!$B$21+1),'Solution 1, (hidden)'!G51+'Solution 1, (hidden)'!I51+'Solution 1, (hidden)'!H51+'Solution 1, (hidden)'!J51-'Solution 1, (hidden)'!M51," ")</f>
        <v xml:space="preserve"> </v>
      </c>
      <c r="O58" s="24" t="str">
        <f>IF(E58&lt;('2. Syöttöarvot ja tulokset'!$C$21+1),'Solution  2, (hidden)'!G51+'Solution  2, (hidden)'!I51+'Solution  2, (hidden)'!H51+'Solution  2, (hidden)'!J51-'Solution  2, (hidden)'!M51," ")</f>
        <v xml:space="preserve"> </v>
      </c>
      <c r="P58" s="24" t="str">
        <f>IF('4. Kassavirta'!E58&lt;('2. Syöttöarvot ja tulokset'!$B$21+1),'Solution 1, (hidden) (2)'!G51+'Solution 1, (hidden) (2)'!I51+'Solution 1, (hidden) (2)'!H51+'Solution 1, (hidden) (2)'!J51-'Solution 1, (hidden) (2)'!M51," ")</f>
        <v xml:space="preserve"> </v>
      </c>
      <c r="Q58" s="24" t="str">
        <f>IF(E58&lt;('2. Syöttöarvot ja tulokset'!$C$21+1),'Solution  2, (hidden) (2)'!G51+'Solution  2, (hidden) (2)'!I51+'Solution  2, (hidden) (2)'!H51+'Solution  2, (hidden) (2)'!J51-'Solution  2, (hidden) (2)'!M51," ")</f>
        <v xml:space="preserve"> </v>
      </c>
    </row>
    <row r="59" spans="3:17" x14ac:dyDescent="0.35">
      <c r="C59" s="284" t="str">
        <f>'Solution 1, (hidden)'!B52</f>
        <v xml:space="preserve"> </v>
      </c>
      <c r="D59" s="284" t="str">
        <f>'Solution  2, (hidden)'!B52</f>
        <v xml:space="preserve"> </v>
      </c>
      <c r="E59" s="284" t="str">
        <f>IF('2. Syöttöarvot ja tulokset'!$C$21&gt;='2. Syöttöarvot ja tulokset'!$B$21,'Solution  2, (hidden)'!B52,'Solution 1, (hidden)'!B52)</f>
        <v xml:space="preserve"> </v>
      </c>
      <c r="F59" s="286" t="e">
        <f>'Solution 1, (hidden)'!W52</f>
        <v>#N/A</v>
      </c>
      <c r="G59" s="286" t="e">
        <f>'Solution  2, (hidden)'!W52</f>
        <v>#N/A</v>
      </c>
      <c r="H59" s="286" t="e">
        <f>'Solution 1, (hidden)'!R52</f>
        <v>#N/A</v>
      </c>
      <c r="I59" s="286" t="e">
        <f>'Solution  2, (hidden)'!R52</f>
        <v>#N/A</v>
      </c>
      <c r="J59" s="285" t="e">
        <f>'Solution 1, (hidden) (2)'!R52</f>
        <v>#N/A</v>
      </c>
      <c r="K59" s="285" t="e">
        <f>'Solution  2, (hidden) (2)'!R52</f>
        <v>#N/A</v>
      </c>
      <c r="L59" s="30" t="str">
        <f>IF('4. Kassavirta'!E59&lt;('2. Syöttöarvot ja tulokset'!$B$21+1),'Solution 1, (hidden)'!C52-'Solution 1, (hidden)'!M52," ")</f>
        <v xml:space="preserve"> </v>
      </c>
      <c r="M59" s="30" t="str">
        <f>IF(E59&lt;('2. Syöttöarvot ja tulokset'!$C$21+1),'Solution  2, (hidden)'!C52-'Solution  2, (hidden)'!M52," ")</f>
        <v xml:space="preserve"> </v>
      </c>
      <c r="N59" s="24" t="str">
        <f>IF('4. Kassavirta'!E59&lt;('2. Syöttöarvot ja tulokset'!$B$21+1),'Solution 1, (hidden)'!G52+'Solution 1, (hidden)'!I52+'Solution 1, (hidden)'!H52+'Solution 1, (hidden)'!J52-'Solution 1, (hidden)'!M52," ")</f>
        <v xml:space="preserve"> </v>
      </c>
      <c r="O59" s="24" t="str">
        <f>IF(E59&lt;('2. Syöttöarvot ja tulokset'!$C$21+1),'Solution  2, (hidden)'!G52+'Solution  2, (hidden)'!I52+'Solution  2, (hidden)'!H52+'Solution  2, (hidden)'!J52-'Solution  2, (hidden)'!M52," ")</f>
        <v xml:space="preserve"> </v>
      </c>
      <c r="P59" s="24" t="str">
        <f>IF('4. Kassavirta'!E59&lt;('2. Syöttöarvot ja tulokset'!$B$21+1),'Solution 1, (hidden) (2)'!G52+'Solution 1, (hidden) (2)'!I52+'Solution 1, (hidden) (2)'!H52+'Solution 1, (hidden) (2)'!J52-'Solution 1, (hidden) (2)'!M52," ")</f>
        <v xml:space="preserve"> </v>
      </c>
      <c r="Q59" s="24" t="str">
        <f>IF(E59&lt;('2. Syöttöarvot ja tulokset'!$C$21+1),'Solution  2, (hidden) (2)'!G52+'Solution  2, (hidden) (2)'!I52+'Solution  2, (hidden) (2)'!H52+'Solution  2, (hidden) (2)'!J52-'Solution  2, (hidden) (2)'!M52," ")</f>
        <v xml:space="preserve"> </v>
      </c>
    </row>
    <row r="60" spans="3:17" x14ac:dyDescent="0.35">
      <c r="C60" s="284" t="str">
        <f>'Solution 1, (hidden)'!B53</f>
        <v xml:space="preserve"> </v>
      </c>
      <c r="D60" s="284" t="str">
        <f>'Solution  2, (hidden)'!B53</f>
        <v xml:space="preserve"> </v>
      </c>
      <c r="E60" s="284" t="str">
        <f>IF('2. Syöttöarvot ja tulokset'!$C$21&gt;='2. Syöttöarvot ja tulokset'!$B$21,'Solution  2, (hidden)'!B53,'Solution 1, (hidden)'!B53)</f>
        <v xml:space="preserve"> </v>
      </c>
      <c r="F60" s="286" t="e">
        <f>'Solution 1, (hidden)'!W53</f>
        <v>#N/A</v>
      </c>
      <c r="G60" s="286" t="e">
        <f>'Solution  2, (hidden)'!W53</f>
        <v>#N/A</v>
      </c>
      <c r="H60" s="286" t="e">
        <f>'Solution 1, (hidden)'!R53</f>
        <v>#N/A</v>
      </c>
      <c r="I60" s="286" t="e">
        <f>'Solution  2, (hidden)'!R53</f>
        <v>#N/A</v>
      </c>
      <c r="J60" s="285" t="e">
        <f>'Solution 1, (hidden) (2)'!R53</f>
        <v>#N/A</v>
      </c>
      <c r="K60" s="285" t="e">
        <f>'Solution  2, (hidden) (2)'!R53</f>
        <v>#N/A</v>
      </c>
      <c r="L60" s="30" t="str">
        <f>IF('4. Kassavirta'!E60&lt;('2. Syöttöarvot ja tulokset'!$B$21+1),'Solution 1, (hidden)'!C53-'Solution 1, (hidden)'!M53," ")</f>
        <v xml:space="preserve"> </v>
      </c>
      <c r="M60" s="30" t="str">
        <f>IF(E60&lt;('2. Syöttöarvot ja tulokset'!$C$21+1),'Solution  2, (hidden)'!C53-'Solution  2, (hidden)'!M53," ")</f>
        <v xml:space="preserve"> </v>
      </c>
      <c r="N60" s="24" t="str">
        <f>IF('4. Kassavirta'!E60&lt;('2. Syöttöarvot ja tulokset'!$B$21+1),'Solution 1, (hidden)'!G53+'Solution 1, (hidden)'!I53+'Solution 1, (hidden)'!H53+'Solution 1, (hidden)'!J53-'Solution 1, (hidden)'!M53," ")</f>
        <v xml:space="preserve"> </v>
      </c>
      <c r="O60" s="24" t="str">
        <f>IF(E60&lt;('2. Syöttöarvot ja tulokset'!$C$21+1),'Solution  2, (hidden)'!G53+'Solution  2, (hidden)'!I53+'Solution  2, (hidden)'!H53+'Solution  2, (hidden)'!J53-'Solution  2, (hidden)'!M53," ")</f>
        <v xml:space="preserve"> </v>
      </c>
      <c r="P60" s="24" t="str">
        <f>IF('4. Kassavirta'!E60&lt;('2. Syöttöarvot ja tulokset'!$B$21+1),'Solution 1, (hidden) (2)'!G53+'Solution 1, (hidden) (2)'!I53+'Solution 1, (hidden) (2)'!H53+'Solution 1, (hidden) (2)'!J53-'Solution 1, (hidden) (2)'!M53," ")</f>
        <v xml:space="preserve"> </v>
      </c>
      <c r="Q60" s="24" t="str">
        <f>IF(E60&lt;('2. Syöttöarvot ja tulokset'!$C$21+1),'Solution  2, (hidden) (2)'!G53+'Solution  2, (hidden) (2)'!I53+'Solution  2, (hidden) (2)'!H53+'Solution  2, (hidden) (2)'!J53-'Solution  2, (hidden) (2)'!M53," ")</f>
        <v xml:space="preserve"> </v>
      </c>
    </row>
    <row r="61" spans="3:17" x14ac:dyDescent="0.35">
      <c r="C61" s="284" t="str">
        <f>'Solution 1, (hidden)'!B54</f>
        <v xml:space="preserve"> </v>
      </c>
      <c r="D61" s="284" t="str">
        <f>'Solution  2, (hidden)'!B54</f>
        <v xml:space="preserve"> </v>
      </c>
      <c r="E61" s="284" t="str">
        <f>IF('2. Syöttöarvot ja tulokset'!$C$21&gt;='2. Syöttöarvot ja tulokset'!$B$21,'Solution  2, (hidden)'!B54,'Solution 1, (hidden)'!B54)</f>
        <v xml:space="preserve"> </v>
      </c>
      <c r="F61" s="286" t="e">
        <f>'Solution 1, (hidden)'!W54</f>
        <v>#N/A</v>
      </c>
      <c r="G61" s="286" t="e">
        <f>'Solution  2, (hidden)'!W54</f>
        <v>#N/A</v>
      </c>
      <c r="H61" s="286" t="e">
        <f>'Solution 1, (hidden)'!R54</f>
        <v>#N/A</v>
      </c>
      <c r="I61" s="286" t="e">
        <f>'Solution  2, (hidden)'!R54</f>
        <v>#N/A</v>
      </c>
      <c r="J61" s="285" t="e">
        <f>'Solution 1, (hidden) (2)'!R54</f>
        <v>#N/A</v>
      </c>
      <c r="K61" s="285" t="e">
        <f>'Solution  2, (hidden) (2)'!R54</f>
        <v>#N/A</v>
      </c>
      <c r="L61" s="30" t="str">
        <f>IF('4. Kassavirta'!E61&lt;('2. Syöttöarvot ja tulokset'!$B$21+1),'Solution 1, (hidden)'!C54-'Solution 1, (hidden)'!M54," ")</f>
        <v xml:space="preserve"> </v>
      </c>
      <c r="M61" s="30" t="str">
        <f>IF(E61&lt;('2. Syöttöarvot ja tulokset'!$C$21+1),'Solution  2, (hidden)'!C54-'Solution  2, (hidden)'!M54," ")</f>
        <v xml:space="preserve"> </v>
      </c>
      <c r="N61" s="24" t="str">
        <f>IF('4. Kassavirta'!E61&lt;('2. Syöttöarvot ja tulokset'!$B$21+1),'Solution 1, (hidden)'!G54+'Solution 1, (hidden)'!I54+'Solution 1, (hidden)'!H54+'Solution 1, (hidden)'!J54-'Solution 1, (hidden)'!M54," ")</f>
        <v xml:space="preserve"> </v>
      </c>
      <c r="O61" s="24" t="str">
        <f>IF(E61&lt;('2. Syöttöarvot ja tulokset'!$C$21+1),'Solution  2, (hidden)'!G54+'Solution  2, (hidden)'!I54+'Solution  2, (hidden)'!H54+'Solution  2, (hidden)'!J54-'Solution  2, (hidden)'!M54," ")</f>
        <v xml:space="preserve"> </v>
      </c>
      <c r="P61" s="24" t="str">
        <f>IF('4. Kassavirta'!E61&lt;('2. Syöttöarvot ja tulokset'!$B$21+1),'Solution 1, (hidden) (2)'!G54+'Solution 1, (hidden) (2)'!I54+'Solution 1, (hidden) (2)'!H54+'Solution 1, (hidden) (2)'!J54-'Solution 1, (hidden) (2)'!M54," ")</f>
        <v xml:space="preserve"> </v>
      </c>
      <c r="Q61" s="24" t="str">
        <f>IF(E61&lt;('2. Syöttöarvot ja tulokset'!$C$21+1),'Solution  2, (hidden) (2)'!G54+'Solution  2, (hidden) (2)'!I54+'Solution  2, (hidden) (2)'!H54+'Solution  2, (hidden) (2)'!J54-'Solution  2, (hidden) (2)'!M54," ")</f>
        <v xml:space="preserve"> </v>
      </c>
    </row>
    <row r="62" spans="3:17" x14ac:dyDescent="0.35">
      <c r="C62" s="284" t="str">
        <f>'Solution 1, (hidden)'!B55</f>
        <v xml:space="preserve"> </v>
      </c>
      <c r="D62" s="284" t="str">
        <f>'Solution  2, (hidden)'!B55</f>
        <v xml:space="preserve"> </v>
      </c>
      <c r="E62" s="284" t="str">
        <f>IF('2. Syöttöarvot ja tulokset'!$C$21&gt;='2. Syöttöarvot ja tulokset'!$B$21,'Solution  2, (hidden)'!B55,'Solution 1, (hidden)'!B55)</f>
        <v xml:space="preserve"> </v>
      </c>
      <c r="F62" s="286" t="e">
        <f>'Solution 1, (hidden)'!W55</f>
        <v>#N/A</v>
      </c>
      <c r="G62" s="286" t="e">
        <f>'Solution  2, (hidden)'!W55</f>
        <v>#N/A</v>
      </c>
      <c r="H62" s="286" t="e">
        <f>'Solution 1, (hidden)'!R55</f>
        <v>#N/A</v>
      </c>
      <c r="I62" s="286" t="e">
        <f>'Solution  2, (hidden)'!R55</f>
        <v>#N/A</v>
      </c>
      <c r="J62" s="285" t="e">
        <f>'Solution 1, (hidden) (2)'!R55</f>
        <v>#N/A</v>
      </c>
      <c r="K62" s="285"/>
      <c r="L62" s="30" t="str">
        <f>IF('4. Kassavirta'!E62&lt;('2. Syöttöarvot ja tulokset'!$B$21+1),'Solution 1, (hidden)'!C55-'Solution 1, (hidden)'!M55," ")</f>
        <v xml:space="preserve"> </v>
      </c>
      <c r="M62" s="30" t="str">
        <f>IF(E62&lt;('2. Syöttöarvot ja tulokset'!$C$21+1),'Solution  2, (hidden)'!C55-'Solution  2, (hidden)'!M55," ")</f>
        <v xml:space="preserve"> </v>
      </c>
      <c r="N62" s="24" t="str">
        <f>IF('4. Kassavirta'!E62&lt;('2. Syöttöarvot ja tulokset'!$B$21+1),'Solution 1, (hidden)'!G55+'Solution 1, (hidden)'!I55+'Solution 1, (hidden)'!H55-'Solution 1, (hidden)'!M55," ")</f>
        <v xml:space="preserve"> </v>
      </c>
      <c r="O62" s="24" t="str">
        <f>IF(E62&lt;('2. Syöttöarvot ja tulokset'!$C$21+1),'Solution  2, (hidden)'!G55+'Solution  2, (hidden)'!I55+'Solution  2, (hidden)'!H55-'Solution  2, (hidden)'!M55," ")</f>
        <v xml:space="preserve"> </v>
      </c>
      <c r="P62" s="24" t="str">
        <f>IF('4. Kassavirta'!E62&lt;('2. Syöttöarvot ja tulokset'!$B$21+1),'Solution 1, (hidden) (2)'!G55+'Solution 1, (hidden) (2)'!I55+'Solution 1, (hidden) (2)'!H55+'Solution 1, (hidden) (2)'!J55-'Solution 1, (hidden) (2)'!M55," ")</f>
        <v xml:space="preserve"> </v>
      </c>
    </row>
    <row r="63" spans="3:17" x14ac:dyDescent="0.35">
      <c r="F63" s="30"/>
      <c r="G63" s="30"/>
      <c r="H63" s="30"/>
      <c r="I63" s="30"/>
      <c r="L63" s="31"/>
    </row>
  </sheetData>
  <sheetProtection sheet="1" objects="1" scenarios="1"/>
  <conditionalFormatting sqref="E10:I62 L12:M62 L10:M10">
    <cfRule type="containsErrors" dxfId="42" priority="8">
      <formula>ISERROR(E10)</formula>
    </cfRule>
  </conditionalFormatting>
  <conditionalFormatting sqref="J1:K1048576">
    <cfRule type="cellIs" dxfId="41" priority="7" operator="equal">
      <formula>"PUUTTUU"</formula>
    </cfRule>
  </conditionalFormatting>
  <conditionalFormatting sqref="J1:K1048576">
    <cfRule type="cellIs" dxfId="40" priority="6" operator="equal">
      <formula>"#PUUTTUU! "</formula>
    </cfRule>
  </conditionalFormatting>
  <conditionalFormatting sqref="J1:K1048576">
    <cfRule type="cellIs" dxfId="39" priority="5" operator="equal">
      <formula>"#PUUTTUU!  "</formula>
    </cfRule>
  </conditionalFormatting>
  <conditionalFormatting sqref="J1:K1048576">
    <cfRule type="expression" dxfId="38" priority="4">
      <formula>#N/A</formula>
    </cfRule>
  </conditionalFormatting>
  <conditionalFormatting sqref="J1:J1048576">
    <cfRule type="cellIs" dxfId="37" priority="3" operator="equal">
      <formula>"#PUUTTUU! "</formula>
    </cfRule>
  </conditionalFormatting>
  <conditionalFormatting sqref="J1:K1048576">
    <cfRule type="containsErrors" dxfId="36" priority="2">
      <formula>ISERROR(J1)</formula>
    </cfRule>
  </conditionalFormatting>
  <conditionalFormatting sqref="F12:K62">
    <cfRule type="cellIs" dxfId="35" priority="1" operator="lessThan">
      <formula>0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>
    <pageSetUpPr fitToPage="1"/>
  </sheetPr>
  <dimension ref="A1:K63"/>
  <sheetViews>
    <sheetView zoomScaleNormal="100" workbookViewId="0">
      <selection activeCell="K71" sqref="K71"/>
    </sheetView>
  </sheetViews>
  <sheetFormatPr defaultRowHeight="14.5" x14ac:dyDescent="0.35"/>
  <cols>
    <col min="1" max="1" width="35.7265625" customWidth="1"/>
    <col min="2" max="2" width="36.453125" customWidth="1"/>
    <col min="3" max="3" width="10.1796875" customWidth="1"/>
    <col min="4" max="4" width="10.453125" customWidth="1"/>
    <col min="5" max="5" width="7.54296875" customWidth="1"/>
    <col min="6" max="6" width="34.81640625" customWidth="1"/>
    <col min="7" max="7" width="26.453125" customWidth="1"/>
    <col min="8" max="8" width="38.54296875" customWidth="1"/>
    <col min="9" max="11" width="37.81640625" customWidth="1"/>
  </cols>
  <sheetData>
    <row r="1" spans="1:11" s="39" customFormat="1" ht="78.5" customHeight="1" x14ac:dyDescent="0.35"/>
    <row r="2" spans="1:11" s="39" customFormat="1" x14ac:dyDescent="0.35">
      <c r="A2" s="278" t="s">
        <v>193</v>
      </c>
      <c r="B2" s="279">
        <f>'2. Syöttöarvot ja tulokset'!B5</f>
        <v>0</v>
      </c>
    </row>
    <row r="3" spans="1:11" s="39" customFormat="1" x14ac:dyDescent="0.35">
      <c r="A3" s="278"/>
      <c r="B3" s="278"/>
    </row>
    <row r="4" spans="1:11" s="39" customFormat="1" x14ac:dyDescent="0.35">
      <c r="A4" s="278" t="s">
        <v>194</v>
      </c>
      <c r="B4" s="279">
        <f>'2. Syöttöarvot ja tulokset'!B6</f>
        <v>0</v>
      </c>
    </row>
    <row r="5" spans="1:11" s="39" customFormat="1" x14ac:dyDescent="0.35">
      <c r="A5" s="278"/>
      <c r="B5" s="278"/>
    </row>
    <row r="6" spans="1:11" s="39" customFormat="1" x14ac:dyDescent="0.35">
      <c r="A6" s="278" t="s">
        <v>195</v>
      </c>
      <c r="B6" s="279">
        <f>'2. Syöttöarvot ja tulokset'!B8</f>
        <v>0</v>
      </c>
    </row>
    <row r="7" spans="1:11" s="39" customFormat="1" x14ac:dyDescent="0.35">
      <c r="A7" s="278" t="s">
        <v>196</v>
      </c>
      <c r="B7" s="279" t="str">
        <f>'2. Syöttöarvot ja tulokset'!B9</f>
        <v>Poistoilmanvaihto ilman lämmöntalteenottoa</v>
      </c>
    </row>
    <row r="8" spans="1:11" s="39" customFormat="1" x14ac:dyDescent="0.35">
      <c r="A8" s="278" t="s">
        <v>197</v>
      </c>
      <c r="B8" s="279">
        <f>'2. Syöttöarvot ja tulokset'!B10</f>
        <v>0</v>
      </c>
    </row>
    <row r="9" spans="1:11" x14ac:dyDescent="0.35">
      <c r="C9" s="284"/>
      <c r="D9" s="284"/>
      <c r="E9" s="284"/>
      <c r="F9" s="278" t="s">
        <v>91</v>
      </c>
      <c r="G9" s="278" t="s">
        <v>92</v>
      </c>
      <c r="H9" s="278" t="s">
        <v>129</v>
      </c>
      <c r="I9" s="278" t="s">
        <v>130</v>
      </c>
      <c r="J9" s="278" t="s">
        <v>131</v>
      </c>
      <c r="K9" s="278" t="s">
        <v>132</v>
      </c>
    </row>
    <row r="10" spans="1:11" x14ac:dyDescent="0.35">
      <c r="C10" s="278" t="s">
        <v>93</v>
      </c>
      <c r="D10" s="278" t="s">
        <v>94</v>
      </c>
      <c r="E10" s="278" t="s">
        <v>48</v>
      </c>
      <c r="F10" s="278">
        <f>'2. Syöttöarvot ja tulokset'!B19</f>
        <v>0</v>
      </c>
      <c r="G10" s="278">
        <f>'2. Syöttöarvot ja tulokset'!C19</f>
        <v>0</v>
      </c>
      <c r="H10" s="278">
        <f>'2. Syöttöarvot ja tulokset'!B19</f>
        <v>0</v>
      </c>
      <c r="I10" s="278">
        <f>'2. Syöttöarvot ja tulokset'!C19</f>
        <v>0</v>
      </c>
      <c r="J10" s="278">
        <f>'2. Syöttöarvot ja tulokset'!B19</f>
        <v>0</v>
      </c>
      <c r="K10" s="278">
        <f>'2. Syöttöarvot ja tulokset'!C19</f>
        <v>0</v>
      </c>
    </row>
    <row r="11" spans="1:11" x14ac:dyDescent="0.35">
      <c r="C11" s="284"/>
      <c r="D11" s="284"/>
      <c r="E11" s="284"/>
      <c r="F11" s="284"/>
      <c r="G11" s="284"/>
      <c r="H11" s="278"/>
      <c r="I11" s="278"/>
      <c r="J11" s="278"/>
      <c r="K11" s="278"/>
    </row>
    <row r="12" spans="1:11" x14ac:dyDescent="0.35">
      <c r="C12" s="284">
        <f>'Solution 1, (hidden)'!B5</f>
        <v>0</v>
      </c>
      <c r="D12" s="284">
        <f>'Solution  2, (hidden)'!B5</f>
        <v>0</v>
      </c>
      <c r="E12" s="284">
        <f>IF('2. Syöttöarvot ja tulokset'!$C$21&gt;='2. Syöttöarvot ja tulokset'!$B$21,'Solution  2, (hidden)'!B5,'Solution 1, (hidden)'!B5)</f>
        <v>0</v>
      </c>
      <c r="F12" s="285">
        <f>'Solution 1, (hidden)'!Z5</f>
        <v>0</v>
      </c>
      <c r="G12" s="285">
        <f>'Solution  2, (hidden)'!Z5</f>
        <v>0</v>
      </c>
      <c r="H12" s="285">
        <f>'Solution 1, (hidden)'!U5</f>
        <v>0</v>
      </c>
      <c r="I12" s="285">
        <f>'Solution  2, (hidden)'!U5</f>
        <v>0</v>
      </c>
      <c r="J12" s="285">
        <f>'Solution 1, (hidden) (2)'!U5</f>
        <v>0</v>
      </c>
      <c r="K12" s="285">
        <f>'Solution  2, (hidden) (2)'!U5</f>
        <v>0</v>
      </c>
    </row>
    <row r="13" spans="1:11" x14ac:dyDescent="0.35">
      <c r="C13" s="284" t="str">
        <f>'Solution 1, (hidden)'!B6</f>
        <v xml:space="preserve"> </v>
      </c>
      <c r="D13" s="284" t="str">
        <f>'Solution  2, (hidden)'!B6</f>
        <v xml:space="preserve"> </v>
      </c>
      <c r="E13" s="284" t="str">
        <f>IF('2. Syöttöarvot ja tulokset'!$C$21&gt;='2. Syöttöarvot ja tulokset'!$B$21,'Solution  2, (hidden)'!B6,'Solution 1, (hidden)'!B6)</f>
        <v xml:space="preserve"> </v>
      </c>
      <c r="F13" s="285" t="e">
        <f>'Solution 1, (hidden)'!Z6</f>
        <v>#N/A</v>
      </c>
      <c r="G13" s="285" t="e">
        <f>'Solution  2, (hidden)'!Z6</f>
        <v>#N/A</v>
      </c>
      <c r="H13" s="285" t="e">
        <f>'Solution 1, (hidden)'!U6</f>
        <v>#N/A</v>
      </c>
      <c r="I13" s="285" t="e">
        <f>'Solution  2, (hidden)'!U6</f>
        <v>#N/A</v>
      </c>
      <c r="J13" s="285" t="e">
        <f>'Solution 1, (hidden) (2)'!U6</f>
        <v>#N/A</v>
      </c>
      <c r="K13" s="285" t="e">
        <f>'Solution  2, (hidden) (2)'!U6</f>
        <v>#N/A</v>
      </c>
    </row>
    <row r="14" spans="1:11" x14ac:dyDescent="0.35">
      <c r="C14" s="284" t="str">
        <f>'Solution 1, (hidden)'!B7</f>
        <v xml:space="preserve"> </v>
      </c>
      <c r="D14" s="284" t="str">
        <f>'Solution  2, (hidden)'!B7</f>
        <v xml:space="preserve"> </v>
      </c>
      <c r="E14" s="284" t="str">
        <f>IF('2. Syöttöarvot ja tulokset'!$C$21&gt;='2. Syöttöarvot ja tulokset'!$B$21,'Solution  2, (hidden)'!B7,'Solution 1, (hidden)'!B7)</f>
        <v xml:space="preserve"> </v>
      </c>
      <c r="F14" s="285" t="e">
        <f>'Solution 1, (hidden)'!Z7</f>
        <v>#N/A</v>
      </c>
      <c r="G14" s="285" t="e">
        <f>'Solution  2, (hidden)'!Z7</f>
        <v>#N/A</v>
      </c>
      <c r="H14" s="285" t="e">
        <f>'Solution 1, (hidden)'!U7</f>
        <v>#N/A</v>
      </c>
      <c r="I14" s="285" t="e">
        <f>'Solution  2, (hidden)'!U7</f>
        <v>#N/A</v>
      </c>
      <c r="J14" s="285" t="e">
        <f>'Solution 1, (hidden) (2)'!U7</f>
        <v>#N/A</v>
      </c>
      <c r="K14" s="285" t="e">
        <f>'Solution  2, (hidden) (2)'!U7</f>
        <v>#N/A</v>
      </c>
    </row>
    <row r="15" spans="1:11" x14ac:dyDescent="0.35">
      <c r="C15" s="284" t="str">
        <f>'Solution 1, (hidden)'!B8</f>
        <v xml:space="preserve"> </v>
      </c>
      <c r="D15" s="284" t="str">
        <f>'Solution  2, (hidden)'!B8</f>
        <v xml:space="preserve"> </v>
      </c>
      <c r="E15" s="284" t="str">
        <f>IF('2. Syöttöarvot ja tulokset'!$C$21&gt;='2. Syöttöarvot ja tulokset'!$B$21,'Solution  2, (hidden)'!B8,'Solution 1, (hidden)'!B8)</f>
        <v xml:space="preserve"> </v>
      </c>
      <c r="F15" s="285" t="e">
        <f>'Solution 1, (hidden)'!Z8</f>
        <v>#N/A</v>
      </c>
      <c r="G15" s="285" t="e">
        <f>'Solution  2, (hidden)'!Z8</f>
        <v>#N/A</v>
      </c>
      <c r="H15" s="285" t="e">
        <f>'Solution 1, (hidden)'!U8</f>
        <v>#N/A</v>
      </c>
      <c r="I15" s="285" t="e">
        <f>'Solution  2, (hidden)'!U8</f>
        <v>#N/A</v>
      </c>
      <c r="J15" s="285" t="e">
        <f>'Solution 1, (hidden) (2)'!U8</f>
        <v>#N/A</v>
      </c>
      <c r="K15" s="285" t="e">
        <f>'Solution  2, (hidden) (2)'!U8</f>
        <v>#N/A</v>
      </c>
    </row>
    <row r="16" spans="1:11" x14ac:dyDescent="0.35">
      <c r="C16" s="284" t="str">
        <f>'Solution 1, (hidden)'!B9</f>
        <v xml:space="preserve"> </v>
      </c>
      <c r="D16" s="284" t="str">
        <f>'Solution  2, (hidden)'!B9</f>
        <v xml:space="preserve"> </v>
      </c>
      <c r="E16" s="284" t="str">
        <f>IF('2. Syöttöarvot ja tulokset'!$C$21&gt;='2. Syöttöarvot ja tulokset'!$B$21,'Solution  2, (hidden)'!B9,'Solution 1, (hidden)'!B9)</f>
        <v xml:space="preserve"> </v>
      </c>
      <c r="F16" s="285" t="e">
        <f>'Solution 1, (hidden)'!Z9</f>
        <v>#N/A</v>
      </c>
      <c r="G16" s="285" t="e">
        <f>'Solution  2, (hidden)'!Z9</f>
        <v>#N/A</v>
      </c>
      <c r="H16" s="285" t="e">
        <f>'Solution 1, (hidden)'!U9</f>
        <v>#N/A</v>
      </c>
      <c r="I16" s="285" t="e">
        <f>'Solution  2, (hidden)'!U9</f>
        <v>#N/A</v>
      </c>
      <c r="J16" s="285" t="e">
        <f>'Solution 1, (hidden) (2)'!U9</f>
        <v>#N/A</v>
      </c>
      <c r="K16" s="285" t="e">
        <f>'Solution  2, (hidden) (2)'!U9</f>
        <v>#N/A</v>
      </c>
    </row>
    <row r="17" spans="3:11" x14ac:dyDescent="0.35">
      <c r="C17" s="284" t="str">
        <f>'Solution 1, (hidden)'!B10</f>
        <v xml:space="preserve"> </v>
      </c>
      <c r="D17" s="284" t="str">
        <f>'Solution  2, (hidden)'!B10</f>
        <v xml:space="preserve"> </v>
      </c>
      <c r="E17" s="284" t="str">
        <f>IF('2. Syöttöarvot ja tulokset'!$C$21&gt;='2. Syöttöarvot ja tulokset'!$B$21,'Solution  2, (hidden)'!B10,'Solution 1, (hidden)'!B10)</f>
        <v xml:space="preserve"> </v>
      </c>
      <c r="F17" s="285" t="e">
        <f>'Solution 1, (hidden)'!Z10</f>
        <v>#N/A</v>
      </c>
      <c r="G17" s="285" t="e">
        <f>'Solution  2, (hidden)'!Z10</f>
        <v>#N/A</v>
      </c>
      <c r="H17" s="285" t="e">
        <f>'Solution 1, (hidden)'!U10</f>
        <v>#N/A</v>
      </c>
      <c r="I17" s="285" t="e">
        <f>'Solution  2, (hidden)'!U10</f>
        <v>#N/A</v>
      </c>
      <c r="J17" s="285" t="e">
        <f>'Solution 1, (hidden) (2)'!U10</f>
        <v>#N/A</v>
      </c>
      <c r="K17" s="285" t="e">
        <f>'Solution  2, (hidden) (2)'!U10</f>
        <v>#N/A</v>
      </c>
    </row>
    <row r="18" spans="3:11" x14ac:dyDescent="0.35">
      <c r="C18" s="284" t="str">
        <f>'Solution 1, (hidden)'!B11</f>
        <v xml:space="preserve"> </v>
      </c>
      <c r="D18" s="284" t="str">
        <f>'Solution  2, (hidden)'!B11</f>
        <v xml:space="preserve"> </v>
      </c>
      <c r="E18" s="284" t="str">
        <f>IF('2. Syöttöarvot ja tulokset'!$C$21&gt;='2. Syöttöarvot ja tulokset'!$B$21,'Solution  2, (hidden)'!B11,'Solution 1, (hidden)'!B11)</f>
        <v xml:space="preserve"> </v>
      </c>
      <c r="F18" s="285" t="e">
        <f>'Solution 1, (hidden)'!Z11</f>
        <v>#N/A</v>
      </c>
      <c r="G18" s="285" t="e">
        <f>'Solution  2, (hidden)'!Z11</f>
        <v>#N/A</v>
      </c>
      <c r="H18" s="285" t="e">
        <f>'Solution 1, (hidden)'!U11</f>
        <v>#N/A</v>
      </c>
      <c r="I18" s="285" t="e">
        <f>'Solution  2, (hidden)'!U11</f>
        <v>#N/A</v>
      </c>
      <c r="J18" s="285" t="e">
        <f>'Solution 1, (hidden) (2)'!U11</f>
        <v>#N/A</v>
      </c>
      <c r="K18" s="285" t="e">
        <f>'Solution  2, (hidden) (2)'!U11</f>
        <v>#N/A</v>
      </c>
    </row>
    <row r="19" spans="3:11" x14ac:dyDescent="0.35">
      <c r="C19" s="284" t="str">
        <f>'Solution 1, (hidden)'!B12</f>
        <v xml:space="preserve"> </v>
      </c>
      <c r="D19" s="284" t="str">
        <f>'Solution  2, (hidden)'!B12</f>
        <v xml:space="preserve"> </v>
      </c>
      <c r="E19" s="284" t="str">
        <f>IF('2. Syöttöarvot ja tulokset'!$C$21&gt;='2. Syöttöarvot ja tulokset'!$B$21,'Solution  2, (hidden)'!B12,'Solution 1, (hidden)'!B12)</f>
        <v xml:space="preserve"> </v>
      </c>
      <c r="F19" s="285" t="e">
        <f>'Solution 1, (hidden)'!Z12</f>
        <v>#N/A</v>
      </c>
      <c r="G19" s="285" t="e">
        <f>'Solution  2, (hidden)'!Z12</f>
        <v>#N/A</v>
      </c>
      <c r="H19" s="285" t="e">
        <f>'Solution 1, (hidden)'!U12</f>
        <v>#N/A</v>
      </c>
      <c r="I19" s="285" t="e">
        <f>'Solution  2, (hidden)'!U12</f>
        <v>#N/A</v>
      </c>
      <c r="J19" s="285" t="e">
        <f>'Solution 1, (hidden) (2)'!U12</f>
        <v>#N/A</v>
      </c>
      <c r="K19" s="285" t="e">
        <f>'Solution  2, (hidden) (2)'!U12</f>
        <v>#N/A</v>
      </c>
    </row>
    <row r="20" spans="3:11" x14ac:dyDescent="0.35">
      <c r="C20" s="284" t="str">
        <f>'Solution 1, (hidden)'!B13</f>
        <v xml:space="preserve"> </v>
      </c>
      <c r="D20" s="284" t="str">
        <f>'Solution  2, (hidden)'!B13</f>
        <v xml:space="preserve"> </v>
      </c>
      <c r="E20" s="284" t="str">
        <f>IF('2. Syöttöarvot ja tulokset'!$C$21&gt;='2. Syöttöarvot ja tulokset'!$B$21,'Solution  2, (hidden)'!B13,'Solution 1, (hidden)'!B13)</f>
        <v xml:space="preserve"> </v>
      </c>
      <c r="F20" s="285" t="e">
        <f>'Solution 1, (hidden)'!Z13</f>
        <v>#N/A</v>
      </c>
      <c r="G20" s="285" t="e">
        <f>'Solution  2, (hidden)'!Z13</f>
        <v>#N/A</v>
      </c>
      <c r="H20" s="285" t="e">
        <f>'Solution 1, (hidden)'!U13</f>
        <v>#N/A</v>
      </c>
      <c r="I20" s="285" t="e">
        <f>'Solution  2, (hidden)'!U13</f>
        <v>#N/A</v>
      </c>
      <c r="J20" s="285" t="e">
        <f>'Solution 1, (hidden) (2)'!U13</f>
        <v>#N/A</v>
      </c>
      <c r="K20" s="285" t="e">
        <f>'Solution  2, (hidden) (2)'!U13</f>
        <v>#N/A</v>
      </c>
    </row>
    <row r="21" spans="3:11" x14ac:dyDescent="0.35">
      <c r="C21" s="284" t="str">
        <f>'Solution 1, (hidden)'!B14</f>
        <v xml:space="preserve"> </v>
      </c>
      <c r="D21" s="284" t="str">
        <f>'Solution  2, (hidden)'!B14</f>
        <v xml:space="preserve"> </v>
      </c>
      <c r="E21" s="284" t="str">
        <f>IF('2. Syöttöarvot ja tulokset'!$C$21&gt;='2. Syöttöarvot ja tulokset'!$B$21,'Solution  2, (hidden)'!B14,'Solution 1, (hidden)'!B14)</f>
        <v xml:space="preserve"> </v>
      </c>
      <c r="F21" s="285" t="e">
        <f>'Solution 1, (hidden)'!Z14</f>
        <v>#N/A</v>
      </c>
      <c r="G21" s="285" t="e">
        <f>'Solution  2, (hidden)'!Z14</f>
        <v>#N/A</v>
      </c>
      <c r="H21" s="285" t="e">
        <f>'Solution 1, (hidden)'!U14</f>
        <v>#N/A</v>
      </c>
      <c r="I21" s="285" t="e">
        <f>'Solution  2, (hidden)'!U14</f>
        <v>#N/A</v>
      </c>
      <c r="J21" s="285" t="e">
        <f>'Solution 1, (hidden) (2)'!U14</f>
        <v>#N/A</v>
      </c>
      <c r="K21" s="285" t="e">
        <f>'Solution  2, (hidden) (2)'!U14</f>
        <v>#N/A</v>
      </c>
    </row>
    <row r="22" spans="3:11" x14ac:dyDescent="0.35">
      <c r="C22" s="284" t="str">
        <f>'Solution 1, (hidden)'!B15</f>
        <v xml:space="preserve"> </v>
      </c>
      <c r="D22" s="284" t="str">
        <f>'Solution  2, (hidden)'!B15</f>
        <v xml:space="preserve"> </v>
      </c>
      <c r="E22" s="284" t="str">
        <f>IF('2. Syöttöarvot ja tulokset'!$C$21&gt;='2. Syöttöarvot ja tulokset'!$B$21,'Solution  2, (hidden)'!B15,'Solution 1, (hidden)'!B15)</f>
        <v xml:space="preserve"> </v>
      </c>
      <c r="F22" s="285" t="e">
        <f>'Solution 1, (hidden)'!Z15</f>
        <v>#N/A</v>
      </c>
      <c r="G22" s="285" t="e">
        <f>'Solution  2, (hidden)'!Z15</f>
        <v>#N/A</v>
      </c>
      <c r="H22" s="285" t="e">
        <f>'Solution 1, (hidden)'!U15</f>
        <v>#N/A</v>
      </c>
      <c r="I22" s="285" t="e">
        <f>'Solution  2, (hidden)'!U15</f>
        <v>#N/A</v>
      </c>
      <c r="J22" s="285" t="e">
        <f>'Solution 1, (hidden) (2)'!U15</f>
        <v>#N/A</v>
      </c>
      <c r="K22" s="285" t="e">
        <f>'Solution  2, (hidden) (2)'!U15</f>
        <v>#N/A</v>
      </c>
    </row>
    <row r="23" spans="3:11" x14ac:dyDescent="0.35">
      <c r="C23" s="284" t="str">
        <f>'Solution 1, (hidden)'!B16</f>
        <v xml:space="preserve"> </v>
      </c>
      <c r="D23" s="284" t="str">
        <f>'Solution  2, (hidden)'!B16</f>
        <v xml:space="preserve"> </v>
      </c>
      <c r="E23" s="284" t="str">
        <f>IF('2. Syöttöarvot ja tulokset'!$C$21&gt;='2. Syöttöarvot ja tulokset'!$B$21,'Solution  2, (hidden)'!B16,'Solution 1, (hidden)'!B16)</f>
        <v xml:space="preserve"> </v>
      </c>
      <c r="F23" s="285" t="e">
        <f>'Solution 1, (hidden)'!Z16</f>
        <v>#N/A</v>
      </c>
      <c r="G23" s="285" t="e">
        <f>'Solution  2, (hidden)'!Z16</f>
        <v>#N/A</v>
      </c>
      <c r="H23" s="285" t="e">
        <f>'Solution 1, (hidden)'!U16</f>
        <v>#N/A</v>
      </c>
      <c r="I23" s="285" t="e">
        <f>'Solution  2, (hidden)'!U16</f>
        <v>#N/A</v>
      </c>
      <c r="J23" s="285" t="e">
        <f>'Solution 1, (hidden) (2)'!U16</f>
        <v>#N/A</v>
      </c>
      <c r="K23" s="285" t="e">
        <f>'Solution  2, (hidden) (2)'!U16</f>
        <v>#N/A</v>
      </c>
    </row>
    <row r="24" spans="3:11" x14ac:dyDescent="0.35">
      <c r="C24" s="284" t="str">
        <f>'Solution 1, (hidden)'!B17</f>
        <v xml:space="preserve"> </v>
      </c>
      <c r="D24" s="284" t="str">
        <f>'Solution  2, (hidden)'!B17</f>
        <v xml:space="preserve"> </v>
      </c>
      <c r="E24" s="284" t="str">
        <f>IF('2. Syöttöarvot ja tulokset'!$C$21&gt;='2. Syöttöarvot ja tulokset'!$B$21,'Solution  2, (hidden)'!B17,'Solution 1, (hidden)'!B17)</f>
        <v xml:space="preserve"> </v>
      </c>
      <c r="F24" s="285" t="e">
        <f>'Solution 1, (hidden)'!Z17</f>
        <v>#N/A</v>
      </c>
      <c r="G24" s="285" t="e">
        <f>'Solution  2, (hidden)'!Z17</f>
        <v>#N/A</v>
      </c>
      <c r="H24" s="285" t="e">
        <f>'Solution 1, (hidden)'!U17</f>
        <v>#N/A</v>
      </c>
      <c r="I24" s="285" t="e">
        <f>'Solution  2, (hidden)'!U17</f>
        <v>#N/A</v>
      </c>
      <c r="J24" s="285" t="e">
        <f>'Solution 1, (hidden) (2)'!U17</f>
        <v>#N/A</v>
      </c>
      <c r="K24" s="285" t="e">
        <f>'Solution  2, (hidden) (2)'!U17</f>
        <v>#N/A</v>
      </c>
    </row>
    <row r="25" spans="3:11" x14ac:dyDescent="0.35">
      <c r="C25" s="284" t="str">
        <f>'Solution 1, (hidden)'!B18</f>
        <v xml:space="preserve"> </v>
      </c>
      <c r="D25" s="284" t="str">
        <f>'Solution  2, (hidden)'!B18</f>
        <v xml:space="preserve"> </v>
      </c>
      <c r="E25" s="284" t="str">
        <f>IF('2. Syöttöarvot ja tulokset'!$C$21&gt;='2. Syöttöarvot ja tulokset'!$B$21,'Solution  2, (hidden)'!B18,'Solution 1, (hidden)'!B18)</f>
        <v xml:space="preserve"> </v>
      </c>
      <c r="F25" s="285" t="e">
        <f>'Solution 1, (hidden)'!Z18</f>
        <v>#N/A</v>
      </c>
      <c r="G25" s="285" t="e">
        <f>'Solution  2, (hidden)'!Z18</f>
        <v>#N/A</v>
      </c>
      <c r="H25" s="285" t="e">
        <f>'Solution 1, (hidden)'!U18</f>
        <v>#N/A</v>
      </c>
      <c r="I25" s="285" t="e">
        <f>'Solution  2, (hidden)'!U18</f>
        <v>#N/A</v>
      </c>
      <c r="J25" s="285" t="e">
        <f>'Solution 1, (hidden) (2)'!U18</f>
        <v>#N/A</v>
      </c>
      <c r="K25" s="285" t="e">
        <f>'Solution  2, (hidden) (2)'!U18</f>
        <v>#N/A</v>
      </c>
    </row>
    <row r="26" spans="3:11" x14ac:dyDescent="0.35">
      <c r="C26" s="284" t="str">
        <f>'Solution 1, (hidden)'!B19</f>
        <v xml:space="preserve"> </v>
      </c>
      <c r="D26" s="284" t="str">
        <f>'Solution  2, (hidden)'!B19</f>
        <v xml:space="preserve"> </v>
      </c>
      <c r="E26" s="284" t="str">
        <f>IF('2. Syöttöarvot ja tulokset'!$C$21&gt;='2. Syöttöarvot ja tulokset'!$B$21,'Solution  2, (hidden)'!B19,'Solution 1, (hidden)'!B19)</f>
        <v xml:space="preserve"> </v>
      </c>
      <c r="F26" s="285" t="e">
        <f>'Solution 1, (hidden)'!Z19</f>
        <v>#N/A</v>
      </c>
      <c r="G26" s="285" t="e">
        <f>'Solution  2, (hidden)'!Z19</f>
        <v>#N/A</v>
      </c>
      <c r="H26" s="285" t="e">
        <f>'Solution 1, (hidden)'!U19</f>
        <v>#N/A</v>
      </c>
      <c r="I26" s="285" t="e">
        <f>'Solution  2, (hidden)'!U19</f>
        <v>#N/A</v>
      </c>
      <c r="J26" s="285" t="e">
        <f>'Solution 1, (hidden) (2)'!U19</f>
        <v>#N/A</v>
      </c>
      <c r="K26" s="285" t="e">
        <f>'Solution  2, (hidden) (2)'!U19</f>
        <v>#N/A</v>
      </c>
    </row>
    <row r="27" spans="3:11" x14ac:dyDescent="0.35">
      <c r="C27" s="284" t="str">
        <f>'Solution 1, (hidden)'!B20</f>
        <v xml:space="preserve"> </v>
      </c>
      <c r="D27" s="284" t="str">
        <f>'Solution  2, (hidden)'!B20</f>
        <v xml:space="preserve"> </v>
      </c>
      <c r="E27" s="284" t="str">
        <f>IF('2. Syöttöarvot ja tulokset'!$C$21&gt;='2. Syöttöarvot ja tulokset'!$B$21,'Solution  2, (hidden)'!B20,'Solution 1, (hidden)'!B20)</f>
        <v xml:space="preserve"> </v>
      </c>
      <c r="F27" s="285" t="e">
        <f>'Solution 1, (hidden)'!Z20</f>
        <v>#N/A</v>
      </c>
      <c r="G27" s="285" t="e">
        <f>'Solution  2, (hidden)'!Z20</f>
        <v>#N/A</v>
      </c>
      <c r="H27" s="285" t="e">
        <f>'Solution 1, (hidden)'!U20</f>
        <v>#N/A</v>
      </c>
      <c r="I27" s="285" t="e">
        <f>'Solution  2, (hidden)'!U20</f>
        <v>#N/A</v>
      </c>
      <c r="J27" s="285" t="e">
        <f>'Solution 1, (hidden) (2)'!U20</f>
        <v>#N/A</v>
      </c>
      <c r="K27" s="285" t="e">
        <f>'Solution  2, (hidden) (2)'!U20</f>
        <v>#N/A</v>
      </c>
    </row>
    <row r="28" spans="3:11" x14ac:dyDescent="0.35">
      <c r="C28" s="284" t="str">
        <f>'Solution 1, (hidden)'!B21</f>
        <v xml:space="preserve"> </v>
      </c>
      <c r="D28" s="284" t="str">
        <f>'Solution  2, (hidden)'!B21</f>
        <v xml:space="preserve"> </v>
      </c>
      <c r="E28" s="284" t="str">
        <f>IF('2. Syöttöarvot ja tulokset'!$C$21&gt;='2. Syöttöarvot ja tulokset'!$B$21,'Solution  2, (hidden)'!B21,'Solution 1, (hidden)'!B21)</f>
        <v xml:space="preserve"> </v>
      </c>
      <c r="F28" s="285" t="e">
        <f>'Solution 1, (hidden)'!Z21</f>
        <v>#N/A</v>
      </c>
      <c r="G28" s="285" t="e">
        <f>'Solution  2, (hidden)'!Z21</f>
        <v>#N/A</v>
      </c>
      <c r="H28" s="285" t="e">
        <f>'Solution 1, (hidden)'!U21</f>
        <v>#N/A</v>
      </c>
      <c r="I28" s="285" t="e">
        <f>'Solution  2, (hidden)'!U21</f>
        <v>#N/A</v>
      </c>
      <c r="J28" s="285" t="e">
        <f>'Solution 1, (hidden) (2)'!U21</f>
        <v>#N/A</v>
      </c>
      <c r="K28" s="285" t="e">
        <f>'Solution  2, (hidden) (2)'!U21</f>
        <v>#N/A</v>
      </c>
    </row>
    <row r="29" spans="3:11" x14ac:dyDescent="0.35">
      <c r="C29" s="284" t="str">
        <f>'Solution 1, (hidden)'!B22</f>
        <v xml:space="preserve"> </v>
      </c>
      <c r="D29" s="284" t="str">
        <f>'Solution  2, (hidden)'!B22</f>
        <v xml:space="preserve"> </v>
      </c>
      <c r="E29" s="284" t="str">
        <f>IF('2. Syöttöarvot ja tulokset'!$C$21&gt;='2. Syöttöarvot ja tulokset'!$B$21,'Solution  2, (hidden)'!B22,'Solution 1, (hidden)'!B22)</f>
        <v xml:space="preserve"> </v>
      </c>
      <c r="F29" s="285" t="e">
        <f>'Solution 1, (hidden)'!Z22</f>
        <v>#N/A</v>
      </c>
      <c r="G29" s="285" t="e">
        <f>'Solution  2, (hidden)'!Z22</f>
        <v>#N/A</v>
      </c>
      <c r="H29" s="285" t="e">
        <f>'Solution 1, (hidden)'!U22</f>
        <v>#N/A</v>
      </c>
      <c r="I29" s="285" t="e">
        <f>'Solution  2, (hidden)'!U22</f>
        <v>#N/A</v>
      </c>
      <c r="J29" s="285" t="e">
        <f>'Solution 1, (hidden) (2)'!U22</f>
        <v>#N/A</v>
      </c>
      <c r="K29" s="285" t="e">
        <f>'Solution  2, (hidden) (2)'!U22</f>
        <v>#N/A</v>
      </c>
    </row>
    <row r="30" spans="3:11" x14ac:dyDescent="0.35">
      <c r="C30" s="284" t="str">
        <f>'Solution 1, (hidden)'!B23</f>
        <v xml:space="preserve"> </v>
      </c>
      <c r="D30" s="284" t="str">
        <f>'Solution  2, (hidden)'!B23</f>
        <v xml:space="preserve"> </v>
      </c>
      <c r="E30" s="284" t="str">
        <f>IF('2. Syöttöarvot ja tulokset'!$C$21&gt;='2. Syöttöarvot ja tulokset'!$B$21,'Solution  2, (hidden)'!B23,'Solution 1, (hidden)'!B23)</f>
        <v xml:space="preserve"> </v>
      </c>
      <c r="F30" s="285" t="e">
        <f>'Solution 1, (hidden)'!Z23</f>
        <v>#N/A</v>
      </c>
      <c r="G30" s="285" t="e">
        <f>'Solution  2, (hidden)'!Z23</f>
        <v>#N/A</v>
      </c>
      <c r="H30" s="285" t="e">
        <f>'Solution 1, (hidden)'!U23</f>
        <v>#N/A</v>
      </c>
      <c r="I30" s="285" t="e">
        <f>'Solution  2, (hidden)'!U23</f>
        <v>#N/A</v>
      </c>
      <c r="J30" s="285" t="e">
        <f>'Solution 1, (hidden) (2)'!U23</f>
        <v>#N/A</v>
      </c>
      <c r="K30" s="285" t="e">
        <f>'Solution  2, (hidden) (2)'!U23</f>
        <v>#N/A</v>
      </c>
    </row>
    <row r="31" spans="3:11" x14ac:dyDescent="0.35">
      <c r="C31" s="284" t="str">
        <f>'Solution 1, (hidden)'!B24</f>
        <v xml:space="preserve"> </v>
      </c>
      <c r="D31" s="284" t="str">
        <f>'Solution  2, (hidden)'!B24</f>
        <v xml:space="preserve"> </v>
      </c>
      <c r="E31" s="284" t="str">
        <f>IF('2. Syöttöarvot ja tulokset'!$C$21&gt;='2. Syöttöarvot ja tulokset'!$B$21,'Solution  2, (hidden)'!B24,'Solution 1, (hidden)'!B24)</f>
        <v xml:space="preserve"> </v>
      </c>
      <c r="F31" s="285" t="e">
        <f>'Solution 1, (hidden)'!Z24</f>
        <v>#N/A</v>
      </c>
      <c r="G31" s="285" t="e">
        <f>'Solution  2, (hidden)'!Z24</f>
        <v>#N/A</v>
      </c>
      <c r="H31" s="285" t="e">
        <f>'Solution 1, (hidden)'!U24</f>
        <v>#N/A</v>
      </c>
      <c r="I31" s="285" t="e">
        <f>'Solution  2, (hidden)'!U24</f>
        <v>#N/A</v>
      </c>
      <c r="J31" s="285" t="e">
        <f>'Solution 1, (hidden) (2)'!U24</f>
        <v>#N/A</v>
      </c>
      <c r="K31" s="285" t="e">
        <f>'Solution  2, (hidden) (2)'!U24</f>
        <v>#N/A</v>
      </c>
    </row>
    <row r="32" spans="3:11" x14ac:dyDescent="0.35">
      <c r="C32" s="284" t="str">
        <f>'Solution 1, (hidden)'!B25</f>
        <v xml:space="preserve"> </v>
      </c>
      <c r="D32" s="284" t="str">
        <f>'Solution  2, (hidden)'!B25</f>
        <v xml:space="preserve"> </v>
      </c>
      <c r="E32" s="284" t="str">
        <f>IF('2. Syöttöarvot ja tulokset'!$C$21&gt;='2. Syöttöarvot ja tulokset'!$B$21,'Solution  2, (hidden)'!B25,'Solution 1, (hidden)'!B25)</f>
        <v xml:space="preserve"> </v>
      </c>
      <c r="F32" s="285" t="e">
        <f>'Solution 1, (hidden)'!Z25</f>
        <v>#N/A</v>
      </c>
      <c r="G32" s="285" t="e">
        <f>'Solution  2, (hidden)'!Z25</f>
        <v>#N/A</v>
      </c>
      <c r="H32" s="285" t="e">
        <f>'Solution 1, (hidden)'!U25</f>
        <v>#N/A</v>
      </c>
      <c r="I32" s="285" t="e">
        <f>'Solution  2, (hidden)'!U25</f>
        <v>#N/A</v>
      </c>
      <c r="J32" s="285" t="e">
        <f>'Solution 1, (hidden) (2)'!U25</f>
        <v>#N/A</v>
      </c>
      <c r="K32" s="285" t="e">
        <f>'Solution  2, (hidden) (2)'!U25</f>
        <v>#N/A</v>
      </c>
    </row>
    <row r="33" spans="3:11" x14ac:dyDescent="0.35">
      <c r="C33" s="284" t="str">
        <f>'Solution 1, (hidden)'!B26</f>
        <v xml:space="preserve"> </v>
      </c>
      <c r="D33" s="284" t="str">
        <f>'Solution  2, (hidden)'!B26</f>
        <v xml:space="preserve"> </v>
      </c>
      <c r="E33" s="284" t="str">
        <f>IF('2. Syöttöarvot ja tulokset'!$C$21&gt;='2. Syöttöarvot ja tulokset'!$B$21,'Solution  2, (hidden)'!B26,'Solution 1, (hidden)'!B26)</f>
        <v xml:space="preserve"> </v>
      </c>
      <c r="F33" s="285" t="e">
        <f>'Solution 1, (hidden)'!Z26</f>
        <v>#N/A</v>
      </c>
      <c r="G33" s="285" t="e">
        <f>'Solution  2, (hidden)'!Z26</f>
        <v>#N/A</v>
      </c>
      <c r="H33" s="285" t="e">
        <f>'Solution 1, (hidden)'!U26</f>
        <v>#N/A</v>
      </c>
      <c r="I33" s="285" t="e">
        <f>'Solution  2, (hidden)'!U26</f>
        <v>#N/A</v>
      </c>
      <c r="J33" s="285" t="e">
        <f>'Solution 1, (hidden) (2)'!U26</f>
        <v>#N/A</v>
      </c>
      <c r="K33" s="285" t="e">
        <f>'Solution  2, (hidden) (2)'!U26</f>
        <v>#N/A</v>
      </c>
    </row>
    <row r="34" spans="3:11" x14ac:dyDescent="0.35">
      <c r="C34" s="284" t="str">
        <f>'Solution 1, (hidden)'!B27</f>
        <v xml:space="preserve"> </v>
      </c>
      <c r="D34" s="284" t="str">
        <f>'Solution  2, (hidden)'!B27</f>
        <v xml:space="preserve"> </v>
      </c>
      <c r="E34" s="284" t="str">
        <f>IF('2. Syöttöarvot ja tulokset'!$C$21&gt;='2. Syöttöarvot ja tulokset'!$B$21,'Solution  2, (hidden)'!B27,'Solution 1, (hidden)'!B27)</f>
        <v xml:space="preserve"> </v>
      </c>
      <c r="F34" s="285" t="e">
        <f>'Solution 1, (hidden)'!Z27</f>
        <v>#N/A</v>
      </c>
      <c r="G34" s="285" t="e">
        <f>'Solution  2, (hidden)'!Z27</f>
        <v>#N/A</v>
      </c>
      <c r="H34" s="285" t="e">
        <f>'Solution 1, (hidden)'!U27</f>
        <v>#N/A</v>
      </c>
      <c r="I34" s="285" t="e">
        <f>'Solution  2, (hidden)'!U27</f>
        <v>#N/A</v>
      </c>
      <c r="J34" s="285" t="e">
        <f>'Solution 1, (hidden) (2)'!U27</f>
        <v>#N/A</v>
      </c>
      <c r="K34" s="285" t="e">
        <f>'Solution  2, (hidden) (2)'!U27</f>
        <v>#N/A</v>
      </c>
    </row>
    <row r="35" spans="3:11" x14ac:dyDescent="0.35">
      <c r="C35" s="284" t="str">
        <f>'Solution 1, (hidden)'!B28</f>
        <v xml:space="preserve"> </v>
      </c>
      <c r="D35" s="284" t="str">
        <f>'Solution  2, (hidden)'!B28</f>
        <v xml:space="preserve"> </v>
      </c>
      <c r="E35" s="284" t="str">
        <f>IF('2. Syöttöarvot ja tulokset'!$C$21&gt;='2. Syöttöarvot ja tulokset'!$B$21,'Solution  2, (hidden)'!B28,'Solution 1, (hidden)'!B28)</f>
        <v xml:space="preserve"> </v>
      </c>
      <c r="F35" s="285" t="e">
        <f>'Solution 1, (hidden)'!Z28</f>
        <v>#N/A</v>
      </c>
      <c r="G35" s="285" t="e">
        <f>'Solution  2, (hidden)'!Z28</f>
        <v>#N/A</v>
      </c>
      <c r="H35" s="285" t="e">
        <f>'Solution 1, (hidden)'!U28</f>
        <v>#N/A</v>
      </c>
      <c r="I35" s="285" t="e">
        <f>'Solution  2, (hidden)'!U28</f>
        <v>#N/A</v>
      </c>
      <c r="J35" s="285" t="e">
        <f>'Solution 1, (hidden) (2)'!U28</f>
        <v>#N/A</v>
      </c>
      <c r="K35" s="285" t="e">
        <f>'Solution  2, (hidden) (2)'!U28</f>
        <v>#N/A</v>
      </c>
    </row>
    <row r="36" spans="3:11" x14ac:dyDescent="0.35">
      <c r="C36" s="284" t="str">
        <f>'Solution 1, (hidden)'!B29</f>
        <v xml:space="preserve"> </v>
      </c>
      <c r="D36" s="284" t="str">
        <f>'Solution  2, (hidden)'!B29</f>
        <v xml:space="preserve"> </v>
      </c>
      <c r="E36" s="284" t="str">
        <f>IF('2. Syöttöarvot ja tulokset'!$C$21&gt;='2. Syöttöarvot ja tulokset'!$B$21,'Solution  2, (hidden)'!B29,'Solution 1, (hidden)'!B29)</f>
        <v xml:space="preserve"> </v>
      </c>
      <c r="F36" s="285" t="e">
        <f>'Solution 1, (hidden)'!Z29</f>
        <v>#N/A</v>
      </c>
      <c r="G36" s="285" t="e">
        <f>'Solution  2, (hidden)'!Z29</f>
        <v>#N/A</v>
      </c>
      <c r="H36" s="285" t="e">
        <f>'Solution 1, (hidden)'!U29</f>
        <v>#N/A</v>
      </c>
      <c r="I36" s="285" t="e">
        <f>'Solution  2, (hidden)'!U29</f>
        <v>#N/A</v>
      </c>
      <c r="J36" s="285" t="e">
        <f>'Solution 1, (hidden) (2)'!U29</f>
        <v>#N/A</v>
      </c>
      <c r="K36" s="285" t="e">
        <f>'Solution  2, (hidden) (2)'!U29</f>
        <v>#N/A</v>
      </c>
    </row>
    <row r="37" spans="3:11" x14ac:dyDescent="0.35">
      <c r="C37" s="284" t="str">
        <f>'Solution 1, (hidden)'!B30</f>
        <v xml:space="preserve"> </v>
      </c>
      <c r="D37" s="284" t="str">
        <f>'Solution  2, (hidden)'!B30</f>
        <v xml:space="preserve"> </v>
      </c>
      <c r="E37" s="284" t="str">
        <f>IF('2. Syöttöarvot ja tulokset'!$C$21&gt;='2. Syöttöarvot ja tulokset'!$B$21,'Solution  2, (hidden)'!B30,'Solution 1, (hidden)'!B30)</f>
        <v xml:space="preserve"> </v>
      </c>
      <c r="F37" s="285" t="e">
        <f>'Solution 1, (hidden)'!Z30</f>
        <v>#N/A</v>
      </c>
      <c r="G37" s="285" t="e">
        <f>'Solution  2, (hidden)'!Z30</f>
        <v>#N/A</v>
      </c>
      <c r="H37" s="285" t="e">
        <f>'Solution 1, (hidden)'!U30</f>
        <v>#N/A</v>
      </c>
      <c r="I37" s="285" t="e">
        <f>'Solution  2, (hidden)'!U30</f>
        <v>#N/A</v>
      </c>
      <c r="J37" s="285" t="e">
        <f>'Solution 1, (hidden) (2)'!U30</f>
        <v>#N/A</v>
      </c>
      <c r="K37" s="285" t="e">
        <f>'Solution  2, (hidden) (2)'!U30</f>
        <v>#N/A</v>
      </c>
    </row>
    <row r="38" spans="3:11" x14ac:dyDescent="0.35">
      <c r="C38" s="284" t="str">
        <f>'Solution 1, (hidden)'!B31</f>
        <v xml:space="preserve"> </v>
      </c>
      <c r="D38" s="284" t="str">
        <f>'Solution  2, (hidden)'!B31</f>
        <v xml:space="preserve"> </v>
      </c>
      <c r="E38" s="284" t="str">
        <f>IF('2. Syöttöarvot ja tulokset'!$C$21&gt;='2. Syöttöarvot ja tulokset'!$B$21,'Solution  2, (hidden)'!B31,'Solution 1, (hidden)'!B31)</f>
        <v xml:space="preserve"> </v>
      </c>
      <c r="F38" s="285" t="e">
        <f>'Solution 1, (hidden)'!Z31</f>
        <v>#N/A</v>
      </c>
      <c r="G38" s="285" t="e">
        <f>'Solution  2, (hidden)'!Z31</f>
        <v>#N/A</v>
      </c>
      <c r="H38" s="285" t="e">
        <f>'Solution 1, (hidden)'!U31</f>
        <v>#N/A</v>
      </c>
      <c r="I38" s="285" t="e">
        <f>'Solution  2, (hidden)'!U31</f>
        <v>#N/A</v>
      </c>
      <c r="J38" s="285" t="e">
        <f>'Solution 1, (hidden) (2)'!U31</f>
        <v>#N/A</v>
      </c>
      <c r="K38" s="285" t="e">
        <f>'Solution  2, (hidden) (2)'!U31</f>
        <v>#N/A</v>
      </c>
    </row>
    <row r="39" spans="3:11" x14ac:dyDescent="0.35">
      <c r="C39" s="284" t="str">
        <f>'Solution 1, (hidden)'!B32</f>
        <v xml:space="preserve"> </v>
      </c>
      <c r="D39" s="284" t="str">
        <f>'Solution  2, (hidden)'!B32</f>
        <v xml:space="preserve"> </v>
      </c>
      <c r="E39" s="284" t="str">
        <f>IF('2. Syöttöarvot ja tulokset'!$C$21&gt;='2. Syöttöarvot ja tulokset'!$B$21,'Solution  2, (hidden)'!B32,'Solution 1, (hidden)'!B32)</f>
        <v xml:space="preserve"> </v>
      </c>
      <c r="F39" s="285" t="e">
        <f>'Solution 1, (hidden)'!Z32</f>
        <v>#N/A</v>
      </c>
      <c r="G39" s="285" t="e">
        <f>'Solution  2, (hidden)'!Z32</f>
        <v>#N/A</v>
      </c>
      <c r="H39" s="285" t="e">
        <f>'Solution 1, (hidden)'!U32</f>
        <v>#N/A</v>
      </c>
      <c r="I39" s="285" t="e">
        <f>'Solution  2, (hidden)'!U32</f>
        <v>#N/A</v>
      </c>
      <c r="J39" s="285" t="e">
        <f>'Solution 1, (hidden) (2)'!U32</f>
        <v>#N/A</v>
      </c>
      <c r="K39" s="285" t="e">
        <f>'Solution  2, (hidden) (2)'!U32</f>
        <v>#N/A</v>
      </c>
    </row>
    <row r="40" spans="3:11" x14ac:dyDescent="0.35">
      <c r="C40" s="284" t="str">
        <f>'Solution 1, (hidden)'!B33</f>
        <v xml:space="preserve"> </v>
      </c>
      <c r="D40" s="284" t="str">
        <f>'Solution  2, (hidden)'!B33</f>
        <v xml:space="preserve"> </v>
      </c>
      <c r="E40" s="284" t="str">
        <f>IF('2. Syöttöarvot ja tulokset'!$C$21&gt;='2. Syöttöarvot ja tulokset'!$B$21,'Solution  2, (hidden)'!B33,'Solution 1, (hidden)'!B33)</f>
        <v xml:space="preserve"> </v>
      </c>
      <c r="F40" s="285" t="e">
        <f>'Solution 1, (hidden)'!Z33</f>
        <v>#N/A</v>
      </c>
      <c r="G40" s="285" t="e">
        <f>'Solution  2, (hidden)'!Z33</f>
        <v>#N/A</v>
      </c>
      <c r="H40" s="285" t="e">
        <f>'Solution 1, (hidden)'!U33</f>
        <v>#N/A</v>
      </c>
      <c r="I40" s="285" t="e">
        <f>'Solution  2, (hidden)'!U33</f>
        <v>#N/A</v>
      </c>
      <c r="J40" s="285" t="e">
        <f>'Solution 1, (hidden) (2)'!U33</f>
        <v>#N/A</v>
      </c>
      <c r="K40" s="285" t="e">
        <f>'Solution  2, (hidden) (2)'!U33</f>
        <v>#N/A</v>
      </c>
    </row>
    <row r="41" spans="3:11" x14ac:dyDescent="0.35">
      <c r="C41" s="284" t="str">
        <f>'Solution 1, (hidden)'!B34</f>
        <v xml:space="preserve"> </v>
      </c>
      <c r="D41" s="284" t="str">
        <f>'Solution  2, (hidden)'!B34</f>
        <v xml:space="preserve"> </v>
      </c>
      <c r="E41" s="284" t="str">
        <f>IF('2. Syöttöarvot ja tulokset'!$C$21&gt;='2. Syöttöarvot ja tulokset'!$B$21,'Solution  2, (hidden)'!B34,'Solution 1, (hidden)'!B34)</f>
        <v xml:space="preserve"> </v>
      </c>
      <c r="F41" s="285" t="e">
        <f>'Solution 1, (hidden)'!Z34</f>
        <v>#N/A</v>
      </c>
      <c r="G41" s="285" t="e">
        <f>'Solution  2, (hidden)'!Z34</f>
        <v>#N/A</v>
      </c>
      <c r="H41" s="285" t="e">
        <f>'Solution 1, (hidden)'!U34</f>
        <v>#N/A</v>
      </c>
      <c r="I41" s="285" t="e">
        <f>'Solution  2, (hidden)'!U34</f>
        <v>#N/A</v>
      </c>
      <c r="J41" s="285" t="e">
        <f>'Solution 1, (hidden) (2)'!U34</f>
        <v>#N/A</v>
      </c>
      <c r="K41" s="285" t="e">
        <f>'Solution  2, (hidden) (2)'!U34</f>
        <v>#N/A</v>
      </c>
    </row>
    <row r="42" spans="3:11" x14ac:dyDescent="0.35">
      <c r="C42" s="284" t="str">
        <f>'Solution 1, (hidden)'!B35</f>
        <v xml:space="preserve"> </v>
      </c>
      <c r="D42" s="284" t="str">
        <f>'Solution  2, (hidden)'!B35</f>
        <v xml:space="preserve"> </v>
      </c>
      <c r="E42" s="284" t="str">
        <f>IF('2. Syöttöarvot ja tulokset'!$C$21&gt;='2. Syöttöarvot ja tulokset'!$B$21,'Solution  2, (hidden)'!B35,'Solution 1, (hidden)'!B35)</f>
        <v xml:space="preserve"> </v>
      </c>
      <c r="F42" s="285" t="e">
        <f>'Solution 1, (hidden)'!Z35</f>
        <v>#N/A</v>
      </c>
      <c r="G42" s="285" t="e">
        <f>'Solution  2, (hidden)'!Z35</f>
        <v>#N/A</v>
      </c>
      <c r="H42" s="285" t="e">
        <f>'Solution 1, (hidden)'!U35</f>
        <v>#N/A</v>
      </c>
      <c r="I42" s="285" t="e">
        <f>'Solution  2, (hidden)'!U35</f>
        <v>#N/A</v>
      </c>
      <c r="J42" s="285" t="e">
        <f>'Solution 1, (hidden) (2)'!U35</f>
        <v>#N/A</v>
      </c>
      <c r="K42" s="285" t="e">
        <f>'Solution  2, (hidden) (2)'!U35</f>
        <v>#N/A</v>
      </c>
    </row>
    <row r="43" spans="3:11" x14ac:dyDescent="0.35">
      <c r="C43" s="284" t="str">
        <f>'Solution 1, (hidden)'!B36</f>
        <v xml:space="preserve"> </v>
      </c>
      <c r="D43" s="284" t="str">
        <f>'Solution  2, (hidden)'!B36</f>
        <v xml:space="preserve"> </v>
      </c>
      <c r="E43" s="284" t="str">
        <f>IF('2. Syöttöarvot ja tulokset'!$C$21&gt;='2. Syöttöarvot ja tulokset'!$B$21,'Solution  2, (hidden)'!B36,'Solution 1, (hidden)'!B36)</f>
        <v xml:space="preserve"> </v>
      </c>
      <c r="F43" s="286" t="e">
        <f>'Solution 1, (hidden)'!Z36</f>
        <v>#N/A</v>
      </c>
      <c r="G43" s="286" t="e">
        <f>'Solution  2, (hidden)'!Z36</f>
        <v>#N/A</v>
      </c>
      <c r="H43" s="286" t="e">
        <f>'Solution 1, (hidden)'!U36</f>
        <v>#N/A</v>
      </c>
      <c r="I43" s="286" t="e">
        <f>'Solution  2, (hidden)'!U36</f>
        <v>#N/A</v>
      </c>
      <c r="J43" s="285" t="e">
        <f>'Solution 1, (hidden) (2)'!U36</f>
        <v>#N/A</v>
      </c>
      <c r="K43" s="285" t="e">
        <f>'Solution  2, (hidden) (2)'!U36</f>
        <v>#N/A</v>
      </c>
    </row>
    <row r="44" spans="3:11" x14ac:dyDescent="0.35">
      <c r="C44" s="284" t="str">
        <f>'Solution 1, (hidden)'!B37</f>
        <v xml:space="preserve"> </v>
      </c>
      <c r="D44" s="284" t="str">
        <f>'Solution  2, (hidden)'!B37</f>
        <v xml:space="preserve"> </v>
      </c>
      <c r="E44" s="284" t="str">
        <f>IF('2. Syöttöarvot ja tulokset'!$C$21&gt;='2. Syöttöarvot ja tulokset'!$B$21,'Solution  2, (hidden)'!B37,'Solution 1, (hidden)'!B37)</f>
        <v xml:space="preserve"> </v>
      </c>
      <c r="F44" s="286" t="e">
        <f>'Solution 1, (hidden)'!Z37</f>
        <v>#N/A</v>
      </c>
      <c r="G44" s="286" t="e">
        <f>'Solution  2, (hidden)'!Z37</f>
        <v>#N/A</v>
      </c>
      <c r="H44" s="286" t="e">
        <f>'Solution 1, (hidden)'!U37</f>
        <v>#N/A</v>
      </c>
      <c r="I44" s="286" t="e">
        <f>'Solution  2, (hidden)'!U37</f>
        <v>#N/A</v>
      </c>
      <c r="J44" s="285" t="e">
        <f>'Solution 1, (hidden) (2)'!U37</f>
        <v>#N/A</v>
      </c>
      <c r="K44" s="285" t="e">
        <f>'Solution  2, (hidden) (2)'!U37</f>
        <v>#N/A</v>
      </c>
    </row>
    <row r="45" spans="3:11" x14ac:dyDescent="0.35">
      <c r="C45" s="284" t="str">
        <f>'Solution 1, (hidden)'!B38</f>
        <v xml:space="preserve"> </v>
      </c>
      <c r="D45" s="284" t="str">
        <f>'Solution  2, (hidden)'!B38</f>
        <v xml:space="preserve"> </v>
      </c>
      <c r="E45" s="284" t="str">
        <f>IF('2. Syöttöarvot ja tulokset'!$C$21&gt;='2. Syöttöarvot ja tulokset'!$B$21,'Solution  2, (hidden)'!B38,'Solution 1, (hidden)'!B38)</f>
        <v xml:space="preserve"> </v>
      </c>
      <c r="F45" s="286" t="e">
        <f>'Solution 1, (hidden)'!Z38</f>
        <v>#N/A</v>
      </c>
      <c r="G45" s="286" t="e">
        <f>'Solution  2, (hidden)'!Z38</f>
        <v>#N/A</v>
      </c>
      <c r="H45" s="286" t="e">
        <f>'Solution 1, (hidden)'!U38</f>
        <v>#N/A</v>
      </c>
      <c r="I45" s="286" t="e">
        <f>'Solution  2, (hidden)'!U38</f>
        <v>#N/A</v>
      </c>
      <c r="J45" s="285" t="e">
        <f>'Solution 1, (hidden) (2)'!U38</f>
        <v>#N/A</v>
      </c>
      <c r="K45" s="285" t="e">
        <f>'Solution  2, (hidden) (2)'!U38</f>
        <v>#N/A</v>
      </c>
    </row>
    <row r="46" spans="3:11" x14ac:dyDescent="0.35">
      <c r="C46" s="284" t="str">
        <f>'Solution 1, (hidden)'!B39</f>
        <v xml:space="preserve"> </v>
      </c>
      <c r="D46" s="284" t="str">
        <f>'Solution  2, (hidden)'!B39</f>
        <v xml:space="preserve"> </v>
      </c>
      <c r="E46" s="284" t="str">
        <f>IF('2. Syöttöarvot ja tulokset'!$C$21&gt;='2. Syöttöarvot ja tulokset'!$B$21,'Solution  2, (hidden)'!B39,'Solution 1, (hidden)'!B39)</f>
        <v xml:space="preserve"> </v>
      </c>
      <c r="F46" s="286" t="e">
        <f>'Solution 1, (hidden)'!Z39</f>
        <v>#N/A</v>
      </c>
      <c r="G46" s="286" t="e">
        <f>'Solution  2, (hidden)'!Z39</f>
        <v>#N/A</v>
      </c>
      <c r="H46" s="286" t="e">
        <f>'Solution 1, (hidden)'!U39</f>
        <v>#N/A</v>
      </c>
      <c r="I46" s="286" t="e">
        <f>'Solution  2, (hidden)'!U39</f>
        <v>#N/A</v>
      </c>
      <c r="J46" s="285" t="e">
        <f>'Solution 1, (hidden) (2)'!U39</f>
        <v>#N/A</v>
      </c>
      <c r="K46" s="285" t="e">
        <f>'Solution  2, (hidden) (2)'!U39</f>
        <v>#N/A</v>
      </c>
    </row>
    <row r="47" spans="3:11" x14ac:dyDescent="0.35">
      <c r="C47" s="284" t="str">
        <f>'Solution 1, (hidden)'!B40</f>
        <v xml:space="preserve"> </v>
      </c>
      <c r="D47" s="284" t="str">
        <f>'Solution  2, (hidden)'!B40</f>
        <v xml:space="preserve"> </v>
      </c>
      <c r="E47" s="284" t="str">
        <f>IF('2. Syöttöarvot ja tulokset'!$C$21&gt;='2. Syöttöarvot ja tulokset'!$B$21,'Solution  2, (hidden)'!B40,'Solution 1, (hidden)'!B40)</f>
        <v xml:space="preserve"> </v>
      </c>
      <c r="F47" s="286" t="e">
        <f>'Solution 1, (hidden)'!Z40</f>
        <v>#N/A</v>
      </c>
      <c r="G47" s="286" t="e">
        <f>'Solution  2, (hidden)'!Z40</f>
        <v>#N/A</v>
      </c>
      <c r="H47" s="286" t="e">
        <f>'Solution 1, (hidden)'!U40</f>
        <v>#N/A</v>
      </c>
      <c r="I47" s="286" t="e">
        <f>'Solution  2, (hidden)'!U40</f>
        <v>#N/A</v>
      </c>
      <c r="J47" s="285" t="e">
        <f>'Solution 1, (hidden) (2)'!U40</f>
        <v>#N/A</v>
      </c>
      <c r="K47" s="285" t="e">
        <f>'Solution  2, (hidden) (2)'!U40</f>
        <v>#N/A</v>
      </c>
    </row>
    <row r="48" spans="3:11" x14ac:dyDescent="0.35">
      <c r="C48" s="284" t="str">
        <f>'Solution 1, (hidden)'!B41</f>
        <v xml:space="preserve"> </v>
      </c>
      <c r="D48" s="284" t="str">
        <f>'Solution  2, (hidden)'!B41</f>
        <v xml:space="preserve"> </v>
      </c>
      <c r="E48" s="284" t="str">
        <f>IF('2. Syöttöarvot ja tulokset'!$C$21&gt;='2. Syöttöarvot ja tulokset'!$B$21,'Solution  2, (hidden)'!B41,'Solution 1, (hidden)'!B41)</f>
        <v xml:space="preserve"> </v>
      </c>
      <c r="F48" s="286" t="e">
        <f>'Solution 1, (hidden)'!Z41</f>
        <v>#N/A</v>
      </c>
      <c r="G48" s="286" t="e">
        <f>'Solution  2, (hidden)'!Z41</f>
        <v>#N/A</v>
      </c>
      <c r="H48" s="286" t="e">
        <f>'Solution 1, (hidden)'!U41</f>
        <v>#N/A</v>
      </c>
      <c r="I48" s="286" t="e">
        <f>'Solution  2, (hidden)'!U41</f>
        <v>#N/A</v>
      </c>
      <c r="J48" s="285" t="e">
        <f>'Solution 1, (hidden) (2)'!U41</f>
        <v>#N/A</v>
      </c>
      <c r="K48" s="285" t="e">
        <f>'Solution  2, (hidden) (2)'!U41</f>
        <v>#N/A</v>
      </c>
    </row>
    <row r="49" spans="3:11" x14ac:dyDescent="0.35">
      <c r="C49" s="284" t="str">
        <f>'Solution 1, (hidden)'!B42</f>
        <v xml:space="preserve"> </v>
      </c>
      <c r="D49" s="284" t="str">
        <f>'Solution  2, (hidden)'!B42</f>
        <v xml:space="preserve"> </v>
      </c>
      <c r="E49" s="284" t="str">
        <f>IF('2. Syöttöarvot ja tulokset'!$C$21&gt;='2. Syöttöarvot ja tulokset'!$B$21,'Solution  2, (hidden)'!B42,'Solution 1, (hidden)'!B42)</f>
        <v xml:space="preserve"> </v>
      </c>
      <c r="F49" s="286" t="e">
        <f>'Solution 1, (hidden)'!Z42</f>
        <v>#N/A</v>
      </c>
      <c r="G49" s="286" t="e">
        <f>'Solution  2, (hidden)'!Z42</f>
        <v>#N/A</v>
      </c>
      <c r="H49" s="286" t="e">
        <f>'Solution 1, (hidden)'!U42</f>
        <v>#N/A</v>
      </c>
      <c r="I49" s="286" t="e">
        <f>'Solution  2, (hidden)'!U42</f>
        <v>#N/A</v>
      </c>
      <c r="J49" s="285" t="e">
        <f>'Solution 1, (hidden) (2)'!U42</f>
        <v>#N/A</v>
      </c>
      <c r="K49" s="285" t="e">
        <f>'Solution  2, (hidden) (2)'!U42</f>
        <v>#N/A</v>
      </c>
    </row>
    <row r="50" spans="3:11" x14ac:dyDescent="0.35">
      <c r="C50" s="284" t="str">
        <f>'Solution 1, (hidden)'!B43</f>
        <v xml:space="preserve"> </v>
      </c>
      <c r="D50" s="284" t="str">
        <f>'Solution  2, (hidden)'!B43</f>
        <v xml:space="preserve"> </v>
      </c>
      <c r="E50" s="284" t="str">
        <f>IF('2. Syöttöarvot ja tulokset'!$C$21&gt;='2. Syöttöarvot ja tulokset'!$B$21,'Solution  2, (hidden)'!B43,'Solution 1, (hidden)'!B43)</f>
        <v xml:space="preserve"> </v>
      </c>
      <c r="F50" s="286" t="e">
        <f>'Solution 1, (hidden)'!Z43</f>
        <v>#N/A</v>
      </c>
      <c r="G50" s="286" t="e">
        <f>'Solution  2, (hidden)'!Z43</f>
        <v>#N/A</v>
      </c>
      <c r="H50" s="286" t="e">
        <f>'Solution 1, (hidden)'!U43</f>
        <v>#N/A</v>
      </c>
      <c r="I50" s="286" t="e">
        <f>'Solution  2, (hidden)'!U43</f>
        <v>#N/A</v>
      </c>
      <c r="J50" s="285" t="e">
        <f>'Solution 1, (hidden) (2)'!U43</f>
        <v>#N/A</v>
      </c>
      <c r="K50" s="285" t="e">
        <f>'Solution  2, (hidden) (2)'!U43</f>
        <v>#N/A</v>
      </c>
    </row>
    <row r="51" spans="3:11" x14ac:dyDescent="0.35">
      <c r="C51" s="284" t="str">
        <f>'Solution 1, (hidden)'!B44</f>
        <v xml:space="preserve"> </v>
      </c>
      <c r="D51" s="284" t="str">
        <f>'Solution  2, (hidden)'!B44</f>
        <v xml:space="preserve"> </v>
      </c>
      <c r="E51" s="284" t="str">
        <f>IF('2. Syöttöarvot ja tulokset'!$C$21&gt;='2. Syöttöarvot ja tulokset'!$B$21,'Solution  2, (hidden)'!B44,'Solution 1, (hidden)'!B44)</f>
        <v xml:space="preserve"> </v>
      </c>
      <c r="F51" s="286" t="e">
        <f>'Solution 1, (hidden)'!Z44</f>
        <v>#N/A</v>
      </c>
      <c r="G51" s="286" t="e">
        <f>'Solution  2, (hidden)'!Z44</f>
        <v>#N/A</v>
      </c>
      <c r="H51" s="286" t="e">
        <f>'Solution 1, (hidden)'!U44</f>
        <v>#N/A</v>
      </c>
      <c r="I51" s="286" t="e">
        <f>'Solution  2, (hidden)'!U44</f>
        <v>#N/A</v>
      </c>
      <c r="J51" s="285" t="e">
        <f>'Solution 1, (hidden) (2)'!U44</f>
        <v>#N/A</v>
      </c>
      <c r="K51" s="285" t="e">
        <f>'Solution  2, (hidden) (2)'!U44</f>
        <v>#N/A</v>
      </c>
    </row>
    <row r="52" spans="3:11" x14ac:dyDescent="0.35">
      <c r="C52" s="284" t="str">
        <f>'Solution 1, (hidden)'!B45</f>
        <v xml:space="preserve"> </v>
      </c>
      <c r="D52" s="284" t="str">
        <f>'Solution  2, (hidden)'!B45</f>
        <v xml:space="preserve"> </v>
      </c>
      <c r="E52" s="284" t="str">
        <f>IF('2. Syöttöarvot ja tulokset'!$C$21&gt;='2. Syöttöarvot ja tulokset'!$B$21,'Solution  2, (hidden)'!B45,'Solution 1, (hidden)'!B45)</f>
        <v xml:space="preserve"> </v>
      </c>
      <c r="F52" s="286" t="e">
        <f>'Solution 1, (hidden)'!Z45</f>
        <v>#N/A</v>
      </c>
      <c r="G52" s="286" t="e">
        <f>'Solution  2, (hidden)'!Z45</f>
        <v>#N/A</v>
      </c>
      <c r="H52" s="286" t="e">
        <f>'Solution 1, (hidden)'!U45</f>
        <v>#N/A</v>
      </c>
      <c r="I52" s="286" t="e">
        <f>'Solution  2, (hidden)'!U45</f>
        <v>#N/A</v>
      </c>
      <c r="J52" s="285" t="e">
        <f>'Solution 1, (hidden) (2)'!U45</f>
        <v>#N/A</v>
      </c>
      <c r="K52" s="285" t="e">
        <f>'Solution  2, (hidden) (2)'!U45</f>
        <v>#N/A</v>
      </c>
    </row>
    <row r="53" spans="3:11" x14ac:dyDescent="0.35">
      <c r="C53" s="284" t="str">
        <f>'Solution 1, (hidden)'!B46</f>
        <v xml:space="preserve"> </v>
      </c>
      <c r="D53" s="284" t="str">
        <f>'Solution  2, (hidden)'!B46</f>
        <v xml:space="preserve"> </v>
      </c>
      <c r="E53" s="284" t="str">
        <f>IF('2. Syöttöarvot ja tulokset'!$C$21&gt;='2. Syöttöarvot ja tulokset'!$B$21,'Solution  2, (hidden)'!B46,'Solution 1, (hidden)'!B46)</f>
        <v xml:space="preserve"> </v>
      </c>
      <c r="F53" s="286" t="e">
        <f>'Solution 1, (hidden)'!Z46</f>
        <v>#N/A</v>
      </c>
      <c r="G53" s="286" t="e">
        <f>'Solution  2, (hidden)'!Z46</f>
        <v>#N/A</v>
      </c>
      <c r="H53" s="286" t="e">
        <f>'Solution 1, (hidden)'!U46</f>
        <v>#N/A</v>
      </c>
      <c r="I53" s="286" t="e">
        <f>'Solution  2, (hidden)'!U46</f>
        <v>#N/A</v>
      </c>
      <c r="J53" s="285" t="e">
        <f>'Solution 1, (hidden) (2)'!U46</f>
        <v>#N/A</v>
      </c>
      <c r="K53" s="285" t="e">
        <f>'Solution  2, (hidden) (2)'!U46</f>
        <v>#N/A</v>
      </c>
    </row>
    <row r="54" spans="3:11" x14ac:dyDescent="0.35">
      <c r="C54" s="284" t="str">
        <f>'Solution 1, (hidden)'!B47</f>
        <v xml:space="preserve"> </v>
      </c>
      <c r="D54" s="284" t="str">
        <f>'Solution  2, (hidden)'!B47</f>
        <v xml:space="preserve"> </v>
      </c>
      <c r="E54" s="284" t="str">
        <f>IF('2. Syöttöarvot ja tulokset'!$C$21&gt;='2. Syöttöarvot ja tulokset'!$B$21,'Solution  2, (hidden)'!B47,'Solution 1, (hidden)'!B47)</f>
        <v xml:space="preserve"> </v>
      </c>
      <c r="F54" s="286" t="e">
        <f>'Solution 1, (hidden)'!Z47</f>
        <v>#N/A</v>
      </c>
      <c r="G54" s="286" t="e">
        <f>'Solution  2, (hidden)'!Z47</f>
        <v>#N/A</v>
      </c>
      <c r="H54" s="286" t="e">
        <f>'Solution 1, (hidden)'!U47</f>
        <v>#N/A</v>
      </c>
      <c r="I54" s="286" t="e">
        <f>'Solution  2, (hidden)'!U47</f>
        <v>#N/A</v>
      </c>
      <c r="J54" s="285" t="e">
        <f>'Solution 1, (hidden) (2)'!U47</f>
        <v>#N/A</v>
      </c>
      <c r="K54" s="285" t="e">
        <f>'Solution  2, (hidden) (2)'!U47</f>
        <v>#N/A</v>
      </c>
    </row>
    <row r="55" spans="3:11" x14ac:dyDescent="0.35">
      <c r="C55" s="284" t="str">
        <f>'Solution 1, (hidden)'!B48</f>
        <v xml:space="preserve"> </v>
      </c>
      <c r="D55" s="284" t="str">
        <f>'Solution  2, (hidden)'!B48</f>
        <v xml:space="preserve"> </v>
      </c>
      <c r="E55" s="284" t="str">
        <f>IF('2. Syöttöarvot ja tulokset'!$C$21&gt;='2. Syöttöarvot ja tulokset'!$B$21,'Solution  2, (hidden)'!B48,'Solution 1, (hidden)'!B48)</f>
        <v xml:space="preserve"> </v>
      </c>
      <c r="F55" s="286" t="e">
        <f>'Solution 1, (hidden)'!Z48</f>
        <v>#N/A</v>
      </c>
      <c r="G55" s="286" t="e">
        <f>'Solution  2, (hidden)'!Z48</f>
        <v>#N/A</v>
      </c>
      <c r="H55" s="286" t="e">
        <f>'Solution 1, (hidden)'!U48</f>
        <v>#N/A</v>
      </c>
      <c r="I55" s="286" t="e">
        <f>'Solution  2, (hidden)'!U48</f>
        <v>#N/A</v>
      </c>
      <c r="J55" s="285" t="e">
        <f>'Solution 1, (hidden) (2)'!U48</f>
        <v>#N/A</v>
      </c>
      <c r="K55" s="285" t="e">
        <f>'Solution  2, (hidden) (2)'!U48</f>
        <v>#N/A</v>
      </c>
    </row>
    <row r="56" spans="3:11" x14ac:dyDescent="0.35">
      <c r="C56" s="284" t="str">
        <f>'Solution 1, (hidden)'!B49</f>
        <v xml:space="preserve"> </v>
      </c>
      <c r="D56" s="284" t="str">
        <f>'Solution  2, (hidden)'!B49</f>
        <v xml:space="preserve"> </v>
      </c>
      <c r="E56" s="284" t="str">
        <f>IF('2. Syöttöarvot ja tulokset'!$C$21&gt;='2. Syöttöarvot ja tulokset'!$B$21,'Solution  2, (hidden)'!B49,'Solution 1, (hidden)'!B49)</f>
        <v xml:space="preserve"> </v>
      </c>
      <c r="F56" s="286" t="e">
        <f>'Solution 1, (hidden)'!Z49</f>
        <v>#N/A</v>
      </c>
      <c r="G56" s="286" t="e">
        <f>'Solution  2, (hidden)'!Z49</f>
        <v>#N/A</v>
      </c>
      <c r="H56" s="286" t="e">
        <f>'Solution 1, (hidden)'!U49</f>
        <v>#N/A</v>
      </c>
      <c r="I56" s="286" t="e">
        <f>'Solution  2, (hidden)'!U49</f>
        <v>#N/A</v>
      </c>
      <c r="J56" s="285" t="e">
        <f>'Solution 1, (hidden) (2)'!U49</f>
        <v>#N/A</v>
      </c>
      <c r="K56" s="285" t="e">
        <f>'Solution  2, (hidden) (2)'!U49</f>
        <v>#N/A</v>
      </c>
    </row>
    <row r="57" spans="3:11" x14ac:dyDescent="0.35">
      <c r="C57" s="284" t="str">
        <f>'Solution 1, (hidden)'!B50</f>
        <v xml:space="preserve"> </v>
      </c>
      <c r="D57" s="284" t="str">
        <f>'Solution  2, (hidden)'!B50</f>
        <v xml:space="preserve"> </v>
      </c>
      <c r="E57" s="284" t="str">
        <f>IF('2. Syöttöarvot ja tulokset'!$C$21&gt;='2. Syöttöarvot ja tulokset'!$B$21,'Solution  2, (hidden)'!B50,'Solution 1, (hidden)'!B50)</f>
        <v xml:space="preserve"> </v>
      </c>
      <c r="F57" s="286" t="e">
        <f>'Solution 1, (hidden)'!Z50</f>
        <v>#N/A</v>
      </c>
      <c r="G57" s="286" t="e">
        <f>'Solution  2, (hidden)'!Z50</f>
        <v>#N/A</v>
      </c>
      <c r="H57" s="286" t="e">
        <f>'Solution 1, (hidden)'!U50</f>
        <v>#N/A</v>
      </c>
      <c r="I57" s="286" t="e">
        <f>'Solution  2, (hidden)'!U50</f>
        <v>#N/A</v>
      </c>
      <c r="J57" s="285" t="e">
        <f>'Solution 1, (hidden) (2)'!U50</f>
        <v>#N/A</v>
      </c>
      <c r="K57" s="285" t="e">
        <f>'Solution  2, (hidden) (2)'!U50</f>
        <v>#N/A</v>
      </c>
    </row>
    <row r="58" spans="3:11" x14ac:dyDescent="0.35">
      <c r="C58" s="284" t="str">
        <f>'Solution 1, (hidden)'!B51</f>
        <v xml:space="preserve"> </v>
      </c>
      <c r="D58" s="284" t="str">
        <f>'Solution  2, (hidden)'!B51</f>
        <v xml:space="preserve"> </v>
      </c>
      <c r="E58" s="284" t="str">
        <f>IF('2. Syöttöarvot ja tulokset'!$C$21&gt;='2. Syöttöarvot ja tulokset'!$B$21,'Solution  2, (hidden)'!B51,'Solution 1, (hidden)'!B51)</f>
        <v xml:space="preserve"> </v>
      </c>
      <c r="F58" s="286" t="e">
        <f>'Solution 1, (hidden)'!Z51</f>
        <v>#N/A</v>
      </c>
      <c r="G58" s="286" t="e">
        <f>'Solution  2, (hidden)'!Z51</f>
        <v>#N/A</v>
      </c>
      <c r="H58" s="286" t="e">
        <f>'Solution 1, (hidden)'!U51</f>
        <v>#N/A</v>
      </c>
      <c r="I58" s="286" t="e">
        <f>'Solution  2, (hidden)'!U51</f>
        <v>#N/A</v>
      </c>
      <c r="J58" s="285" t="e">
        <f>'Solution 1, (hidden) (2)'!U51</f>
        <v>#N/A</v>
      </c>
      <c r="K58" s="285" t="e">
        <f>'Solution  2, (hidden) (2)'!U51</f>
        <v>#N/A</v>
      </c>
    </row>
    <row r="59" spans="3:11" x14ac:dyDescent="0.35">
      <c r="C59" s="284" t="str">
        <f>'Solution 1, (hidden)'!B52</f>
        <v xml:space="preserve"> </v>
      </c>
      <c r="D59" s="284" t="str">
        <f>'Solution  2, (hidden)'!B52</f>
        <v xml:space="preserve"> </v>
      </c>
      <c r="E59" s="284" t="str">
        <f>IF('2. Syöttöarvot ja tulokset'!$C$21&gt;='2. Syöttöarvot ja tulokset'!$B$21,'Solution  2, (hidden)'!B52,'Solution 1, (hidden)'!B52)</f>
        <v xml:space="preserve"> </v>
      </c>
      <c r="F59" s="286" t="e">
        <f>'Solution 1, (hidden)'!Z52</f>
        <v>#N/A</v>
      </c>
      <c r="G59" s="286" t="e">
        <f>'Solution  2, (hidden)'!Z52</f>
        <v>#N/A</v>
      </c>
      <c r="H59" s="286" t="e">
        <f>'Solution 1, (hidden)'!U52</f>
        <v>#N/A</v>
      </c>
      <c r="I59" s="286" t="e">
        <f>'Solution  2, (hidden)'!U52</f>
        <v>#N/A</v>
      </c>
      <c r="J59" s="285" t="e">
        <f>'Solution 1, (hidden) (2)'!U52</f>
        <v>#N/A</v>
      </c>
      <c r="K59" s="285" t="e">
        <f>'Solution  2, (hidden) (2)'!U52</f>
        <v>#N/A</v>
      </c>
    </row>
    <row r="60" spans="3:11" x14ac:dyDescent="0.35">
      <c r="C60" s="284" t="str">
        <f>'Solution 1, (hidden)'!B53</f>
        <v xml:space="preserve"> </v>
      </c>
      <c r="D60" s="284" t="str">
        <f>'Solution  2, (hidden)'!B53</f>
        <v xml:space="preserve"> </v>
      </c>
      <c r="E60" s="284" t="str">
        <f>IF('2. Syöttöarvot ja tulokset'!$C$21&gt;='2. Syöttöarvot ja tulokset'!$B$21,'Solution  2, (hidden)'!B53,'Solution 1, (hidden)'!B53)</f>
        <v xml:space="preserve"> </v>
      </c>
      <c r="F60" s="286" t="e">
        <f>'Solution 1, (hidden)'!Z53</f>
        <v>#N/A</v>
      </c>
      <c r="G60" s="286" t="e">
        <f>'Solution  2, (hidden)'!Z53</f>
        <v>#N/A</v>
      </c>
      <c r="H60" s="286" t="e">
        <f>'Solution 1, (hidden)'!U53</f>
        <v>#N/A</v>
      </c>
      <c r="I60" s="286" t="e">
        <f>'Solution  2, (hidden)'!U53</f>
        <v>#N/A</v>
      </c>
      <c r="J60" s="285" t="e">
        <f>'Solution 1, (hidden) (2)'!U53</f>
        <v>#N/A</v>
      </c>
      <c r="K60" s="285" t="e">
        <f>'Solution  2, (hidden) (2)'!U53</f>
        <v>#N/A</v>
      </c>
    </row>
    <row r="61" spans="3:11" x14ac:dyDescent="0.35">
      <c r="C61" s="284" t="str">
        <f>'Solution 1, (hidden)'!B54</f>
        <v xml:space="preserve"> </v>
      </c>
      <c r="D61" s="284" t="str">
        <f>'Solution  2, (hidden)'!B54</f>
        <v xml:space="preserve"> </v>
      </c>
      <c r="E61" s="284" t="str">
        <f>IF('2. Syöttöarvot ja tulokset'!$C$21&gt;='2. Syöttöarvot ja tulokset'!$B$21,'Solution  2, (hidden)'!B54,'Solution 1, (hidden)'!B54)</f>
        <v xml:space="preserve"> </v>
      </c>
      <c r="F61" s="286" t="e">
        <f>'Solution 1, (hidden)'!Z54</f>
        <v>#N/A</v>
      </c>
      <c r="G61" s="286" t="e">
        <f>'Solution  2, (hidden)'!Z54</f>
        <v>#N/A</v>
      </c>
      <c r="H61" s="286" t="e">
        <f>'Solution 1, (hidden)'!U54</f>
        <v>#N/A</v>
      </c>
      <c r="I61" s="286" t="e">
        <f>'Solution  2, (hidden)'!U54</f>
        <v>#N/A</v>
      </c>
      <c r="J61" s="285" t="e">
        <f>'Solution 1, (hidden) (2)'!U54</f>
        <v>#N/A</v>
      </c>
      <c r="K61" s="285" t="e">
        <f>'Solution  2, (hidden) (2)'!U54</f>
        <v>#N/A</v>
      </c>
    </row>
    <row r="62" spans="3:11" x14ac:dyDescent="0.35">
      <c r="C62" s="284" t="str">
        <f>'Solution 1, (hidden)'!B55</f>
        <v xml:space="preserve"> </v>
      </c>
      <c r="D62" s="284" t="str">
        <f>'Solution  2, (hidden)'!B55</f>
        <v xml:space="preserve"> </v>
      </c>
      <c r="E62" s="284" t="str">
        <f>IF('2. Syöttöarvot ja tulokset'!$C$21&gt;='2. Syöttöarvot ja tulokset'!$B$21,'Solution  2, (hidden)'!B55,'Solution 1, (hidden)'!B55)</f>
        <v xml:space="preserve"> </v>
      </c>
      <c r="F62" s="286" t="e">
        <f>'Solution 1, (hidden)'!Z55</f>
        <v>#N/A</v>
      </c>
      <c r="G62" s="286" t="e">
        <f>'Solution  2, (hidden)'!Z55</f>
        <v>#N/A</v>
      </c>
      <c r="H62" s="286" t="e">
        <f>'Solution 1, (hidden)'!U55</f>
        <v>#N/A</v>
      </c>
      <c r="I62" s="286" t="e">
        <f>'Solution  2, (hidden)'!U55</f>
        <v>#N/A</v>
      </c>
      <c r="J62" s="285" t="e">
        <f>'Solution 1, (hidden) (2)'!U55</f>
        <v>#N/A</v>
      </c>
      <c r="K62" s="285" t="e">
        <f>'Solution  2, (hidden) (2)'!U55</f>
        <v>#N/A</v>
      </c>
    </row>
    <row r="63" spans="3:11" x14ac:dyDescent="0.35">
      <c r="F63" s="30"/>
      <c r="G63" s="30"/>
      <c r="H63" s="30"/>
      <c r="I63" s="30"/>
    </row>
  </sheetData>
  <sheetProtection sheet="1" objects="1" scenarios="1"/>
  <conditionalFormatting sqref="E12:I62">
    <cfRule type="containsErrors" dxfId="34" priority="3">
      <formula>ISERROR(E12)</formula>
    </cfRule>
  </conditionalFormatting>
  <conditionalFormatting sqref="J1:K1048576">
    <cfRule type="containsErrors" dxfId="33" priority="2">
      <formula>ISERROR(J1)</formula>
    </cfRule>
  </conditionalFormatting>
  <conditionalFormatting sqref="F12:K62">
    <cfRule type="cellIs" dxfId="32" priority="1" operator="lessThan">
      <formula>0</formula>
    </cfRule>
  </conditionalFormatting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18</vt:i4>
      </vt:variant>
      <vt:variant>
        <vt:lpstr>Nimetyt alueet</vt:lpstr>
      </vt:variant>
      <vt:variant>
        <vt:i4>3</vt:i4>
      </vt:variant>
    </vt:vector>
  </HeadingPairs>
  <TitlesOfParts>
    <vt:vector size="21" baseType="lpstr">
      <vt:lpstr>Decrease energy and costs</vt:lpstr>
      <vt:lpstr>1. Ohje työkalun käyttöön</vt:lpstr>
      <vt:lpstr>2. Syöttöarvot ja tulokset</vt:lpstr>
      <vt:lpstr>Ilmanvaihtijärjestelmä</vt:lpstr>
      <vt:lpstr>Jäähdytysjärjestelmä</vt:lpstr>
      <vt:lpstr>Rakennustyyppi</vt:lpstr>
      <vt:lpstr>3. Taulukkopaketti</vt:lpstr>
      <vt:lpstr>4. Kassavirta</vt:lpstr>
      <vt:lpstr>5. Nettonykyarvo</vt:lpstr>
      <vt:lpstr>5. Return on investment</vt:lpstr>
      <vt:lpstr>6. Takaisinmaksuaika</vt:lpstr>
      <vt:lpstr>7. CO2-päästöjen muutos</vt:lpstr>
      <vt:lpstr>Change log (hidden)</vt:lpstr>
      <vt:lpstr>Lämmitysjärjestelmä</vt:lpstr>
      <vt:lpstr>Solution 1, (hidden)</vt:lpstr>
      <vt:lpstr>Solution  2, (hidden)</vt:lpstr>
      <vt:lpstr>Solution 1, (hidden) (2)</vt:lpstr>
      <vt:lpstr>Solution  2, (hidden) (2)</vt:lpstr>
      <vt:lpstr>'1. Ohje työkalun käyttöön'!Tulostusalue</vt:lpstr>
      <vt:lpstr>'2. Syöttöarvot ja tulokset'!Tulostusalue</vt:lpstr>
      <vt:lpstr>'3. Taulukkopaketti'!Tulostusalue</vt:lpstr>
    </vt:vector>
  </TitlesOfParts>
  <Company>Saimaan talous ja tieto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Nyholm Tanja</dc:creator>
  <cp:lastModifiedBy>Nyholm Tanja</cp:lastModifiedBy>
  <cp:lastPrinted>2020-12-01T05:58:11Z</cp:lastPrinted>
  <dcterms:created xsi:type="dcterms:W3CDTF">2018-07-02T09:44:54Z</dcterms:created>
  <dcterms:modified xsi:type="dcterms:W3CDTF">2020-12-01T06:45:50Z</dcterms:modified>
</cp:coreProperties>
</file>